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65476" windowWidth="7755" windowHeight="5355" activeTab="0"/>
  </bookViews>
  <sheets>
    <sheet name="238 DDI" sheetId="1" r:id="rId1"/>
    <sheet name="50 DDCS" sheetId="2" r:id="rId2"/>
    <sheet name="50 DDPP" sheetId="3" r:id="rId3"/>
    <sheet name="46 DDCSPP" sheetId="4" r:id="rId4"/>
    <sheet name="92 DDT-M" sheetId="5" r:id="rId5"/>
    <sheet name="Synthèses par Type de DDI" sheetId="6" r:id="rId6"/>
    <sheet name="Synthèse 238 DDI" sheetId="7" r:id="rId7"/>
  </sheets>
  <definedNames>
    <definedName name="_xlnm.Print_Area" localSheetId="6">'Synthèse 238 DDI'!$A$1:$H$59</definedName>
    <definedName name="_xlnm.Print_Area" localSheetId="5">'Synthèses par Type de DDI'!$A$1:$H$295</definedName>
  </definedNames>
  <calcPr fullCalcOnLoad="1"/>
</workbook>
</file>

<file path=xl/sharedStrings.xml><?xml version="1.0" encoding="utf-8"?>
<sst xmlns="http://schemas.openxmlformats.org/spreadsheetml/2006/main" count="1370" uniqueCount="179">
  <si>
    <t>CGT</t>
  </si>
  <si>
    <t>CFDT</t>
  </si>
  <si>
    <t>UNSA</t>
  </si>
  <si>
    <t>FO</t>
  </si>
  <si>
    <t xml:space="preserve">Dépouillement du scrutin du 19 octobre 2010 </t>
  </si>
  <si>
    <t>CFE-CGC</t>
  </si>
  <si>
    <t>CFTC</t>
  </si>
  <si>
    <t>FSU</t>
  </si>
  <si>
    <t>OS autre 1</t>
  </si>
  <si>
    <t>OS autre 2</t>
  </si>
  <si>
    <t>Total participation</t>
  </si>
  <si>
    <t>Inscrits</t>
  </si>
  <si>
    <t>Votes directs</t>
  </si>
  <si>
    <t>Votes correspondance</t>
  </si>
  <si>
    <t>Enveloppes non valables</t>
  </si>
  <si>
    <t>Blancs</t>
  </si>
  <si>
    <t>Nuls</t>
  </si>
  <si>
    <t>Exprimés</t>
  </si>
  <si>
    <t>% exprimés</t>
  </si>
  <si>
    <t>%participation</t>
  </si>
  <si>
    <t>nombre de sièges</t>
  </si>
  <si>
    <t>N°département</t>
  </si>
  <si>
    <t>DDI</t>
  </si>
  <si>
    <t>Service concerné</t>
  </si>
  <si>
    <t>Dépouillement    Dépouillement      Dépouillement</t>
  </si>
  <si>
    <t>CTP</t>
  </si>
  <si>
    <t>Nombre de voix</t>
  </si>
  <si>
    <t>Nombre de sièges obtenus</t>
  </si>
  <si>
    <t>Totaux</t>
  </si>
  <si>
    <t>Nombre de DDI</t>
  </si>
  <si>
    <t>Reste</t>
  </si>
  <si>
    <t>DDCS</t>
  </si>
  <si>
    <t>DDCSPP</t>
  </si>
  <si>
    <t>DDPP</t>
  </si>
  <si>
    <t>DDT</t>
  </si>
  <si>
    <t>DDTM</t>
  </si>
  <si>
    <t>Scrutins recensés</t>
  </si>
  <si>
    <t>Nb DDI concernées</t>
  </si>
  <si>
    <t>OS autre 3</t>
  </si>
  <si>
    <t>OS autre 4</t>
  </si>
  <si>
    <t>DDI à intégrer au tableau</t>
  </si>
  <si>
    <t>Non intégrés</t>
  </si>
  <si>
    <t>Total Voix OS autres</t>
  </si>
  <si>
    <t>Total Sièges OS autres</t>
  </si>
  <si>
    <t>Somme des DDI ci-dessus</t>
  </si>
  <si>
    <t>Totaux toutes DDI</t>
  </si>
  <si>
    <t>Résultats globaux</t>
  </si>
  <si>
    <t>DDT-DDTM</t>
  </si>
  <si>
    <t>Voix</t>
  </si>
  <si>
    <t>Votants</t>
  </si>
  <si>
    <t>%</t>
  </si>
  <si>
    <t>Sièges</t>
  </si>
  <si>
    <t>Total autres OS</t>
  </si>
  <si>
    <t xml:space="preserve">Total général </t>
  </si>
  <si>
    <t>Différence exprimés</t>
  </si>
  <si>
    <t>Totaux DDCS</t>
  </si>
  <si>
    <t>DDCS à intégrer au tableau</t>
  </si>
  <si>
    <t>Nombre de DDCS</t>
  </si>
  <si>
    <t>Totaux DDPP</t>
  </si>
  <si>
    <t>DDPP à intégrer au tableau</t>
  </si>
  <si>
    <t>Nombre de DDPP</t>
  </si>
  <si>
    <t>Totaux DDCSPP</t>
  </si>
  <si>
    <t>Nombre de DDCSPP</t>
  </si>
  <si>
    <t>DDCSPP à intégrer au tableau</t>
  </si>
  <si>
    <t>Nombre de DDT-M</t>
  </si>
  <si>
    <t>Totaux         DDT-M</t>
  </si>
  <si>
    <t>DDT et DDTM</t>
  </si>
  <si>
    <t>14</t>
  </si>
  <si>
    <t>89</t>
  </si>
  <si>
    <t>25</t>
  </si>
  <si>
    <t>45</t>
  </si>
  <si>
    <t>39</t>
  </si>
  <si>
    <t>95</t>
  </si>
  <si>
    <t>81</t>
  </si>
  <si>
    <t>82</t>
  </si>
  <si>
    <t>48</t>
  </si>
  <si>
    <t>43</t>
  </si>
  <si>
    <t>65</t>
  </si>
  <si>
    <t>90</t>
  </si>
  <si>
    <t>36</t>
  </si>
  <si>
    <t>01</t>
  </si>
  <si>
    <t>06</t>
  </si>
  <si>
    <t>13</t>
  </si>
  <si>
    <t>17</t>
  </si>
  <si>
    <t>21</t>
  </si>
  <si>
    <t>22</t>
  </si>
  <si>
    <t>26</t>
  </si>
  <si>
    <t>27</t>
  </si>
  <si>
    <t>29</t>
  </si>
  <si>
    <t>30</t>
  </si>
  <si>
    <t>31</t>
  </si>
  <si>
    <t>33</t>
  </si>
  <si>
    <t>34</t>
  </si>
  <si>
    <t>37</t>
  </si>
  <si>
    <t>38</t>
  </si>
  <si>
    <t xml:space="preserve">42 </t>
  </si>
  <si>
    <t>44</t>
  </si>
  <si>
    <t>49</t>
  </si>
  <si>
    <t>54</t>
  </si>
  <si>
    <t>56</t>
  </si>
  <si>
    <t>57</t>
  </si>
  <si>
    <t>59</t>
  </si>
  <si>
    <t>60</t>
  </si>
  <si>
    <t>62</t>
  </si>
  <si>
    <t>63</t>
  </si>
  <si>
    <t>64</t>
  </si>
  <si>
    <t>66</t>
  </si>
  <si>
    <t>67</t>
  </si>
  <si>
    <t>69</t>
  </si>
  <si>
    <t>71</t>
  </si>
  <si>
    <t>72</t>
  </si>
  <si>
    <t>74</t>
  </si>
  <si>
    <t>75</t>
  </si>
  <si>
    <t>76</t>
  </si>
  <si>
    <t>77</t>
  </si>
  <si>
    <t>78</t>
  </si>
  <si>
    <t>80</t>
  </si>
  <si>
    <t>84</t>
  </si>
  <si>
    <t>85</t>
  </si>
  <si>
    <t>86</t>
  </si>
  <si>
    <t>91</t>
  </si>
  <si>
    <t>92</t>
  </si>
  <si>
    <t>94</t>
  </si>
  <si>
    <t>02</t>
  </si>
  <si>
    <t>50</t>
  </si>
  <si>
    <t>83</t>
  </si>
  <si>
    <t>93</t>
  </si>
  <si>
    <t>04</t>
  </si>
  <si>
    <t>05</t>
  </si>
  <si>
    <t>07</t>
  </si>
  <si>
    <t>08</t>
  </si>
  <si>
    <t>09</t>
  </si>
  <si>
    <t>10</t>
  </si>
  <si>
    <t>11</t>
  </si>
  <si>
    <t>12</t>
  </si>
  <si>
    <t>15</t>
  </si>
  <si>
    <t>16</t>
  </si>
  <si>
    <t>18</t>
  </si>
  <si>
    <t>19</t>
  </si>
  <si>
    <t>23</t>
  </si>
  <si>
    <t>24</t>
  </si>
  <si>
    <t>28</t>
  </si>
  <si>
    <t>32</t>
  </si>
  <si>
    <t>41</t>
  </si>
  <si>
    <t>46</t>
  </si>
  <si>
    <t>47</t>
  </si>
  <si>
    <t>51</t>
  </si>
  <si>
    <t>52</t>
  </si>
  <si>
    <t>53</t>
  </si>
  <si>
    <t>58</t>
  </si>
  <si>
    <t>61</t>
  </si>
  <si>
    <t>68</t>
  </si>
  <si>
    <t>70</t>
  </si>
  <si>
    <t>73</t>
  </si>
  <si>
    <t>79</t>
  </si>
  <si>
    <t>87</t>
  </si>
  <si>
    <t>88</t>
  </si>
  <si>
    <t>2A</t>
  </si>
  <si>
    <t>2B</t>
  </si>
  <si>
    <t>03</t>
  </si>
  <si>
    <t>40</t>
  </si>
  <si>
    <t>35</t>
  </si>
  <si>
    <t>42</t>
  </si>
  <si>
    <t>Résultats sur</t>
  </si>
  <si>
    <t>Nb</t>
  </si>
  <si>
    <t>Total à attribuer</t>
  </si>
  <si>
    <t xml:space="preserve"> -    Résultats sur </t>
  </si>
  <si>
    <t>Vérification nb de voix</t>
  </si>
  <si>
    <t>Vérification nb de sièges</t>
  </si>
  <si>
    <t>Différence sièges</t>
  </si>
  <si>
    <t>mini</t>
  </si>
  <si>
    <t>maxi</t>
  </si>
  <si>
    <t>55</t>
  </si>
  <si>
    <t>et &lt;</t>
  </si>
  <si>
    <t>SOLIDAIRES</t>
  </si>
  <si>
    <t xml:space="preserve">SOLIDAIRES </t>
  </si>
  <si>
    <t xml:space="preserve">Taux de participation dans les </t>
  </si>
  <si>
    <t>DDI selon les tranches ci-dessous</t>
  </si>
  <si>
    <t>DDI partic. &gt;=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</si>
</sst>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 applyProtection="1">
      <alignment horizontal="center" textRotation="90" wrapText="1"/>
      <protection locked="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2" xfId="0" applyBorder="1" applyAlignment="1" applyProtection="1">
      <alignment horizontal="center" textRotation="90" wrapText="1"/>
      <protection locked="0"/>
    </xf>
    <xf numFmtId="0" fontId="0" fillId="0" borderId="4" xfId="0" applyBorder="1" applyAlignment="1" applyProtection="1">
      <alignment horizontal="center" textRotation="90" wrapText="1"/>
      <protection locked="0"/>
    </xf>
    <xf numFmtId="0" fontId="0" fillId="0" borderId="5" xfId="0" applyBorder="1" applyAlignment="1" applyProtection="1">
      <alignment horizontal="center" textRotation="90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5" fillId="0" borderId="7" xfId="0" applyFont="1" applyBorder="1" applyAlignment="1">
      <alignment/>
    </xf>
    <xf numFmtId="49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 applyProtection="1">
      <alignment wrapText="1"/>
      <protection locked="0"/>
    </xf>
    <xf numFmtId="164" fontId="5" fillId="0" borderId="4" xfId="0" applyNumberFormat="1" applyFont="1" applyBorder="1" applyAlignment="1" applyProtection="1">
      <alignment wrapText="1"/>
      <protection locked="0"/>
    </xf>
    <xf numFmtId="1" fontId="5" fillId="0" borderId="5" xfId="0" applyNumberFormat="1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4" xfId="0" applyBorder="1" applyAlignment="1">
      <alignment horizontal="center" textRotation="90"/>
    </xf>
    <xf numFmtId="1" fontId="5" fillId="0" borderId="4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2" xfId="0" applyBorder="1" applyAlignment="1">
      <alignment horizontal="center" textRotation="90" wrapText="1"/>
    </xf>
    <xf numFmtId="164" fontId="0" fillId="0" borderId="14" xfId="0" applyNumberForma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0" borderId="1" xfId="0" applyFont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164" fontId="0" fillId="2" borderId="1" xfId="0" applyNumberFormat="1" applyFill="1" applyBorder="1" applyAlignment="1">
      <alignment horizontal="center" textRotation="90"/>
    </xf>
    <xf numFmtId="0" fontId="0" fillId="3" borderId="1" xfId="0" applyFill="1" applyBorder="1" applyAlignment="1">
      <alignment horizontal="center" textRotation="90"/>
    </xf>
    <xf numFmtId="0" fontId="4" fillId="4" borderId="0" xfId="0" applyFont="1" applyFill="1" applyAlignment="1">
      <alignment/>
    </xf>
    <xf numFmtId="1" fontId="4" fillId="4" borderId="0" xfId="0" applyNumberFormat="1" applyFont="1" applyFill="1" applyAlignment="1">
      <alignment/>
    </xf>
    <xf numFmtId="3" fontId="0" fillId="2" borderId="1" xfId="0" applyNumberFormat="1" applyFill="1" applyBorder="1" applyAlignment="1">
      <alignment textRotation="90"/>
    </xf>
    <xf numFmtId="3" fontId="0" fillId="0" borderId="1" xfId="0" applyNumberFormat="1" applyBorder="1" applyAlignment="1">
      <alignment textRotation="90"/>
    </xf>
    <xf numFmtId="3" fontId="3" fillId="0" borderId="1" xfId="0" applyNumberFormat="1" applyFont="1" applyBorder="1" applyAlignment="1">
      <alignment textRotation="90"/>
    </xf>
    <xf numFmtId="3" fontId="0" fillId="3" borderId="1" xfId="0" applyNumberFormat="1" applyFill="1" applyBorder="1" applyAlignment="1">
      <alignment textRotation="90"/>
    </xf>
    <xf numFmtId="3" fontId="0" fillId="0" borderId="11" xfId="0" applyNumberFormat="1" applyBorder="1" applyAlignment="1">
      <alignment horizontal="center" textRotation="90"/>
    </xf>
    <xf numFmtId="3" fontId="0" fillId="0" borderId="13" xfId="0" applyNumberFormat="1" applyBorder="1" applyAlignment="1">
      <alignment horizontal="center" textRotation="90"/>
    </xf>
    <xf numFmtId="3" fontId="0" fillId="0" borderId="17" xfId="0" applyNumberFormat="1" applyBorder="1" applyAlignment="1">
      <alignment horizontal="center" textRotation="90"/>
    </xf>
    <xf numFmtId="3" fontId="0" fillId="0" borderId="12" xfId="0" applyNumberFormat="1" applyFont="1" applyBorder="1" applyAlignment="1">
      <alignment horizontal="center" textRotation="90"/>
    </xf>
    <xf numFmtId="3" fontId="0" fillId="0" borderId="11" xfId="0" applyNumberFormat="1" applyFont="1" applyBorder="1" applyAlignment="1">
      <alignment horizontal="center" textRotation="90"/>
    </xf>
    <xf numFmtId="3" fontId="0" fillId="0" borderId="0" xfId="0" applyNumberFormat="1" applyAlignment="1">
      <alignment/>
    </xf>
    <xf numFmtId="164" fontId="3" fillId="0" borderId="1" xfId="0" applyNumberFormat="1" applyFont="1" applyBorder="1" applyAlignment="1">
      <alignment textRotation="90"/>
    </xf>
    <xf numFmtId="164" fontId="0" fillId="0" borderId="15" xfId="0" applyNumberFormat="1" applyBorder="1" applyAlignment="1">
      <alignment horizontal="center" textRotation="90"/>
    </xf>
    <xf numFmtId="3" fontId="0" fillId="0" borderId="16" xfId="0" applyNumberFormat="1" applyBorder="1" applyAlignment="1">
      <alignment horizontal="center" textRotation="90"/>
    </xf>
    <xf numFmtId="0" fontId="0" fillId="0" borderId="1" xfId="0" applyFill="1" applyBorder="1" applyAlignment="1">
      <alignment horizontal="center" textRotation="90" wrapText="1"/>
    </xf>
    <xf numFmtId="3" fontId="0" fillId="0" borderId="1" xfId="0" applyNumberFormat="1" applyFill="1" applyBorder="1" applyAlignment="1">
      <alignment textRotation="90"/>
    </xf>
    <xf numFmtId="164" fontId="0" fillId="0" borderId="1" xfId="0" applyNumberForma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90" wrapText="1"/>
    </xf>
    <xf numFmtId="3" fontId="3" fillId="0" borderId="1" xfId="0" applyNumberFormat="1" applyFont="1" applyFill="1" applyBorder="1" applyAlignment="1">
      <alignment textRotation="90"/>
    </xf>
    <xf numFmtId="164" fontId="3" fillId="0" borderId="1" xfId="0" applyNumberFormat="1" applyFont="1" applyFill="1" applyBorder="1" applyAlignment="1">
      <alignment horizontal="center" textRotation="90"/>
    </xf>
    <xf numFmtId="3" fontId="3" fillId="2" borderId="1" xfId="0" applyNumberFormat="1" applyFont="1" applyFill="1" applyBorder="1" applyAlignment="1">
      <alignment textRotation="90"/>
    </xf>
    <xf numFmtId="164" fontId="3" fillId="2" borderId="1" xfId="0" applyNumberFormat="1" applyFont="1" applyFill="1" applyBorder="1" applyAlignment="1">
      <alignment horizontal="center" textRotation="90"/>
    </xf>
    <xf numFmtId="3" fontId="3" fillId="3" borderId="1" xfId="0" applyNumberFormat="1" applyFont="1" applyFill="1" applyBorder="1" applyAlignment="1">
      <alignment textRotation="90"/>
    </xf>
    <xf numFmtId="1" fontId="3" fillId="0" borderId="0" xfId="0" applyNumberFormat="1" applyFont="1" applyAlignment="1">
      <alignment/>
    </xf>
    <xf numFmtId="164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>
      <alignment/>
    </xf>
    <xf numFmtId="49" fontId="11" fillId="0" borderId="3" xfId="0" applyNumberFormat="1" applyFont="1" applyFill="1" applyBorder="1" applyAlignment="1">
      <alignment/>
    </xf>
    <xf numFmtId="1" fontId="11" fillId="0" borderId="2" xfId="0" applyNumberFormat="1" applyFont="1" applyFill="1" applyBorder="1" applyAlignment="1">
      <alignment/>
    </xf>
    <xf numFmtId="164" fontId="11" fillId="0" borderId="4" xfId="0" applyNumberFormat="1" applyFont="1" applyFill="1" applyBorder="1" applyAlignment="1" applyProtection="1">
      <alignment wrapText="1"/>
      <protection locked="0"/>
    </xf>
    <xf numFmtId="1" fontId="11" fillId="0" borderId="5" xfId="0" applyNumberFormat="1" applyFont="1" applyFill="1" applyBorder="1" applyAlignment="1" applyProtection="1">
      <alignment wrapText="1"/>
      <protection locked="0"/>
    </xf>
    <xf numFmtId="1" fontId="11" fillId="0" borderId="2" xfId="0" applyNumberFormat="1" applyFont="1" applyFill="1" applyBorder="1" applyAlignment="1" applyProtection="1">
      <alignment wrapText="1"/>
      <protection locked="0"/>
    </xf>
    <xf numFmtId="1" fontId="11" fillId="0" borderId="4" xfId="0" applyNumberFormat="1" applyFont="1" applyFill="1" applyBorder="1" applyAlignment="1">
      <alignment/>
    </xf>
    <xf numFmtId="1" fontId="11" fillId="0" borderId="3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22">
      <alignment/>
      <protection/>
    </xf>
    <xf numFmtId="0" fontId="0" fillId="0" borderId="1" xfId="22" applyBorder="1">
      <alignment/>
      <protection/>
    </xf>
    <xf numFmtId="3" fontId="0" fillId="0" borderId="1" xfId="22" applyNumberFormat="1" applyBorder="1">
      <alignment/>
      <protection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3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 applyProtection="1">
      <alignment wrapText="1"/>
      <protection locked="0"/>
    </xf>
    <xf numFmtId="164" fontId="5" fillId="0" borderId="4" xfId="0" applyNumberFormat="1" applyFont="1" applyFill="1" applyBorder="1" applyAlignment="1" applyProtection="1">
      <alignment wrapText="1"/>
      <protection locked="0"/>
    </xf>
    <xf numFmtId="1" fontId="5" fillId="0" borderId="5" xfId="0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1" fontId="5" fillId="0" borderId="2" xfId="0" applyNumberFormat="1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164" fontId="0" fillId="0" borderId="1" xfId="23" applyNumberForma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164" fontId="0" fillId="0" borderId="0" xfId="23" applyNumberFormat="1" applyAlignment="1">
      <alignment horizontal="center"/>
    </xf>
    <xf numFmtId="0" fontId="11" fillId="0" borderId="1" xfId="0" applyFont="1" applyFill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 applyProtection="1">
      <alignment wrapText="1"/>
      <protection locked="0"/>
    </xf>
    <xf numFmtId="0" fontId="14" fillId="0" borderId="1" xfId="22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9" fontId="0" fillId="0" borderId="1" xfId="23" applyBorder="1" applyAlignment="1">
      <alignment horizontal="center"/>
    </xf>
    <xf numFmtId="168" fontId="0" fillId="0" borderId="1" xfId="18" applyNumberFormat="1" applyBorder="1" applyAlignment="1">
      <alignment/>
    </xf>
    <xf numFmtId="0" fontId="14" fillId="0" borderId="1" xfId="22" applyFont="1" applyBorder="1">
      <alignment/>
      <protection/>
    </xf>
    <xf numFmtId="0" fontId="0" fillId="0" borderId="1" xfId="22" applyFont="1" applyBorder="1">
      <alignment/>
      <protection/>
    </xf>
    <xf numFmtId="164" fontId="0" fillId="0" borderId="1" xfId="22" applyNumberFormat="1" applyBorder="1">
      <alignment/>
      <protection/>
    </xf>
    <xf numFmtId="9" fontId="0" fillId="0" borderId="1" xfId="22" applyNumberFormat="1" applyFont="1" applyBorder="1" applyAlignment="1">
      <alignment horizontal="center"/>
      <protection/>
    </xf>
    <xf numFmtId="0" fontId="0" fillId="0" borderId="1" xfId="22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164" fontId="5" fillId="0" borderId="0" xfId="23" applyNumberFormat="1" applyFont="1" applyAlignment="1">
      <alignment/>
    </xf>
    <xf numFmtId="164" fontId="5" fillId="0" borderId="0" xfId="0" applyNumberFormat="1" applyFont="1" applyAlignment="1">
      <alignment/>
    </xf>
    <xf numFmtId="0" fontId="15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22" applyFont="1" applyBorder="1">
      <alignment/>
      <protection/>
    </xf>
    <xf numFmtId="0" fontId="15" fillId="0" borderId="32" xfId="0" applyFont="1" applyBorder="1" applyAlignment="1">
      <alignment horizontal="right"/>
    </xf>
    <xf numFmtId="0" fontId="15" fillId="0" borderId="32" xfId="22" applyFont="1" applyBorder="1" applyAlignment="1">
      <alignment horizontal="center"/>
      <protection/>
    </xf>
    <xf numFmtId="0" fontId="16" fillId="0" borderId="33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22" applyFont="1">
      <alignment/>
      <protection/>
    </xf>
    <xf numFmtId="0" fontId="15" fillId="0" borderId="31" xfId="22" applyFont="1" applyBorder="1">
      <alignment/>
      <protection/>
    </xf>
    <xf numFmtId="0" fontId="15" fillId="0" borderId="32" xfId="22" applyFont="1" applyBorder="1" applyAlignment="1">
      <alignment horizontal="right"/>
      <protection/>
    </xf>
    <xf numFmtId="0" fontId="15" fillId="0" borderId="33" xfId="22" applyFont="1" applyBorder="1">
      <alignment/>
      <protection/>
    </xf>
    <xf numFmtId="0" fontId="0" fillId="0" borderId="0" xfId="22" applyBorder="1">
      <alignment/>
      <protection/>
    </xf>
    <xf numFmtId="168" fontId="0" fillId="0" borderId="0" xfId="18" applyNumberFormat="1" applyBorder="1" applyAlignment="1">
      <alignment/>
    </xf>
    <xf numFmtId="164" fontId="0" fillId="0" borderId="0" xfId="23" applyNumberFormat="1" applyBorder="1" applyAlignment="1">
      <alignment/>
    </xf>
    <xf numFmtId="164" fontId="5" fillId="0" borderId="34" xfId="0" applyNumberFormat="1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1" fontId="11" fillId="0" borderId="4" xfId="0" applyNumberFormat="1" applyFont="1" applyFill="1" applyBorder="1" applyAlignment="1" applyProtection="1">
      <alignment wrapText="1"/>
      <protection locked="0"/>
    </xf>
    <xf numFmtId="164" fontId="11" fillId="0" borderId="34" xfId="0" applyNumberFormat="1" applyFont="1" applyFill="1" applyBorder="1" applyAlignment="1" applyProtection="1">
      <alignment wrapText="1"/>
      <protection locked="0"/>
    </xf>
    <xf numFmtId="1" fontId="11" fillId="0" borderId="34" xfId="0" applyNumberFormat="1" applyFont="1" applyFill="1" applyBorder="1" applyAlignment="1" applyProtection="1">
      <alignment wrapText="1"/>
      <protection locked="0"/>
    </xf>
    <xf numFmtId="0" fontId="5" fillId="2" borderId="7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0" fillId="0" borderId="0" xfId="22" applyNumberFormat="1" applyBorder="1">
      <alignment/>
      <protection/>
    </xf>
    <xf numFmtId="164" fontId="0" fillId="0" borderId="0" xfId="22" applyNumberFormat="1" applyBorder="1">
      <alignment/>
      <protection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22" xfId="23" applyNumberFormat="1" applyBorder="1" applyAlignment="1">
      <alignment horizontal="center"/>
    </xf>
    <xf numFmtId="164" fontId="0" fillId="0" borderId="37" xfId="23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5" fillId="0" borderId="0" xfId="23" applyFont="1" applyAlignment="1">
      <alignment/>
    </xf>
    <xf numFmtId="0" fontId="0" fillId="0" borderId="29" xfId="0" applyBorder="1" applyAlignment="1">
      <alignment/>
    </xf>
    <xf numFmtId="0" fontId="5" fillId="0" borderId="38" xfId="0" applyFont="1" applyBorder="1" applyAlignment="1">
      <alignment horizontal="right"/>
    </xf>
    <xf numFmtId="9" fontId="5" fillId="0" borderId="38" xfId="23" applyFont="1" applyBorder="1" applyAlignment="1">
      <alignment/>
    </xf>
    <xf numFmtId="9" fontId="5" fillId="0" borderId="27" xfId="23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4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23" xfId="0" applyFont="1" applyBorder="1" applyAlignment="1">
      <alignment horizontal="right"/>
    </xf>
    <xf numFmtId="9" fontId="5" fillId="0" borderId="23" xfId="23" applyFont="1" applyBorder="1" applyAlignment="1">
      <alignment/>
    </xf>
    <xf numFmtId="9" fontId="5" fillId="0" borderId="2" xfId="23" applyFont="1" applyBorder="1" applyAlignment="1">
      <alignment/>
    </xf>
  </cellXfs>
  <cellStyles count="10">
    <cellStyle name="Normal" xfId="0"/>
    <cellStyle name="Lien hypertexte" xfId="15"/>
    <cellStyle name="Lien hypertexte visité" xfId="16"/>
    <cellStyle name="Lien hypertexte_Classeur2" xfId="17"/>
    <cellStyle name="Comma" xfId="18"/>
    <cellStyle name="Comma [0]" xfId="19"/>
    <cellStyle name="Currency" xfId="20"/>
    <cellStyle name="Currency [0]" xfId="21"/>
    <cellStyle name="Normal_Classeur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37450899"/>
        <c:axId val="1513772"/>
      </c:barChart>
      <c:catAx>
        <c:axId val="3745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50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DDPP'!$E$84:$E$92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  <c:axId val="28249013"/>
        <c:axId val="52914526"/>
      </c:barChart>
      <c:catAx>
        <c:axId val="28249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auto val="1"/>
        <c:lblOffset val="100"/>
        <c:noMultiLvlLbl val="0"/>
      </c:catAx>
      <c:valAx>
        <c:axId val="52914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9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DDCSPP'!$C$80:$C$88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DDCSPP'!$D$80:$D$88</c:f>
              <c:numCache>
                <c:ptCount val="9"/>
              </c:numCache>
            </c:numRef>
          </c:val>
        </c:ser>
        <c:gapWidth val="100"/>
        <c:axId val="6468687"/>
        <c:axId val="58218184"/>
      </c:bar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auto val="1"/>
        <c:lblOffset val="100"/>
        <c:noMultiLvlLbl val="0"/>
      </c:catAx>
      <c:valAx>
        <c:axId val="58218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DDCSPP'!$E$80:$E$88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DDCSPP'!$F$80:$F$88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DDCSPP'!$K$80:$K$88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DDCSPP'!$L$80:$L$88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  <c:axId val="54201609"/>
        <c:axId val="18052434"/>
      </c:barChart>
      <c:catAx>
        <c:axId val="54201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auto val="1"/>
        <c:lblOffset val="100"/>
        <c:noMultiLvlLbl val="0"/>
      </c:catAx>
      <c:valAx>
        <c:axId val="18052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01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DDT-M'!$C$127:$C$135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DDT-M'!$D$127:$D$135</c:f>
              <c:numCache>
                <c:ptCount val="9"/>
              </c:numCache>
            </c:numRef>
          </c:val>
        </c:ser>
        <c:gapWidth val="100"/>
        <c:axId val="28254179"/>
        <c:axId val="52961020"/>
      </c:bar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 val="autoZero"/>
        <c:auto val="1"/>
        <c:lblOffset val="100"/>
        <c:noMultiLvlLbl val="0"/>
      </c:catAx>
      <c:valAx>
        <c:axId val="52961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4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DDT-M'!$E$127:$E$135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DDT-M'!$F$127:$F$135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DDT-M'!$K$127:$K$135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DDT-M'!$L$127:$L$135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  <c:axId val="6887133"/>
        <c:axId val="61984198"/>
      </c:barChart>
      <c:catAx>
        <c:axId val="6887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auto val="1"/>
        <c:lblOffset val="100"/>
        <c:noMultiLvlLbl val="0"/>
      </c:catAx>
      <c:valAx>
        <c:axId val="61984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87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242"/>
          <c:w val="0.51125"/>
          <c:h val="0.64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"/>
          <c:y val="0.1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25"/>
          <c:w val="0.938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DDCS'!$C$84:$C$92</c:f>
              <c:numCache>
                <c:ptCount val="9"/>
                <c:pt idx="0">
                  <c:v>33</c:v>
                </c:pt>
                <c:pt idx="1">
                  <c:v>410</c:v>
                </c:pt>
                <c:pt idx="2">
                  <c:v>61</c:v>
                </c:pt>
                <c:pt idx="3">
                  <c:v>476</c:v>
                </c:pt>
                <c:pt idx="4">
                  <c:v>405</c:v>
                </c:pt>
                <c:pt idx="5">
                  <c:v>281</c:v>
                </c:pt>
                <c:pt idx="6">
                  <c:v>128</c:v>
                </c:pt>
                <c:pt idx="7">
                  <c:v>850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DDCS'!$D$84:$D$92</c:f>
              <c:numCache>
                <c:ptCount val="9"/>
              </c:numCache>
            </c:numRef>
          </c:val>
        </c:ser>
        <c:gapWidth val="100"/>
        <c:axId val="20986871"/>
        <c:axId val="54664112"/>
      </c:barChart>
      <c:catAx>
        <c:axId val="2098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 val="autoZero"/>
        <c:auto val="1"/>
        <c:lblOffset val="100"/>
        <c:noMultiLvlLbl val="0"/>
      </c:catAx>
      <c:valAx>
        <c:axId val="54664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6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8725"/>
          <c:w val="0.481"/>
          <c:h val="0.70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DDCS'!$E$84:$E$92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4475"/>
          <c:w val="0.938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1</c:v>
                </c:pt>
                <c:pt idx="3">
                  <c:v>45</c:v>
                </c:pt>
                <c:pt idx="4">
                  <c:v>35</c:v>
                </c:pt>
                <c:pt idx="5">
                  <c:v>23</c:v>
                </c:pt>
                <c:pt idx="6">
                  <c:v>7</c:v>
                </c:pt>
                <c:pt idx="7">
                  <c:v>98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  <c:axId val="22214961"/>
        <c:axId val="65716922"/>
      </c:barChart>
      <c:catAx>
        <c:axId val="222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 val="autoZero"/>
        <c:auto val="1"/>
        <c:lblOffset val="100"/>
        <c:noMultiLvlLbl val="0"/>
      </c:catAx>
      <c:valAx>
        <c:axId val="65716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14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54581387"/>
        <c:axId val="21470436"/>
      </c:barChart>
      <c:catAx>
        <c:axId val="5458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70436"/>
        <c:crosses val="autoZero"/>
        <c:auto val="1"/>
        <c:lblOffset val="100"/>
        <c:noMultiLvlLbl val="0"/>
      </c:catAx>
      <c:valAx>
        <c:axId val="2147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813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59016197"/>
        <c:axId val="61383726"/>
      </c:bar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1"/>
        <c:lblOffset val="100"/>
        <c:noMultiLvlLbl val="0"/>
      </c:catAx>
      <c:valAx>
        <c:axId val="61383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6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8"/>
          <c:w val="0.486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25"/>
          <c:w val="0.94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DDPP'!$C$84:$C$92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DDPP'!$D$84:$D$92</c:f>
              <c:numCache>
                <c:ptCount val="9"/>
              </c:numCache>
            </c:numRef>
          </c:val>
        </c:ser>
        <c:gapWidth val="100"/>
        <c:axId val="15582623"/>
        <c:axId val="6025880"/>
      </c:bar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auto val="1"/>
        <c:lblOffset val="100"/>
        <c:noMultiLvlLbl val="0"/>
      </c:catAx>
      <c:valAx>
        <c:axId val="6025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(50 DDPP)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2035"/>
          <c:w val="0.4805"/>
          <c:h val="0.5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DDPP'!$E$84:$E$92</c:f>
              <c:numCache>
                <c:ptCount val="9"/>
                <c:pt idx="0">
                  <c:v>0.020452686119443685</c:v>
                </c:pt>
                <c:pt idx="1">
                  <c:v>0.13771475320425416</c:v>
                </c:pt>
                <c:pt idx="2">
                  <c:v>0.018816471229888193</c:v>
                </c:pt>
                <c:pt idx="3">
                  <c:v>0.16334878647395693</c:v>
                </c:pt>
                <c:pt idx="4">
                  <c:v>0.27652031633487867</c:v>
                </c:pt>
                <c:pt idx="5">
                  <c:v>0.07908371966184892</c:v>
                </c:pt>
                <c:pt idx="6">
                  <c:v>0.13853286064903192</c:v>
                </c:pt>
                <c:pt idx="7">
                  <c:v>0.07908371966184892</c:v>
                </c:pt>
                <c:pt idx="8">
                  <c:v>0.08644668666484866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25"/>
          <c:w val="0.93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DDPP'!$K$84:$K$92</c:f>
              <c:numCache>
                <c:ptCount val="9"/>
                <c:pt idx="0">
                  <c:v>0</c:v>
                </c:pt>
                <c:pt idx="1">
                  <c:v>37</c:v>
                </c:pt>
                <c:pt idx="2">
                  <c:v>2</c:v>
                </c:pt>
                <c:pt idx="3">
                  <c:v>55</c:v>
                </c:pt>
                <c:pt idx="4">
                  <c:v>97</c:v>
                </c:pt>
                <c:pt idx="5">
                  <c:v>14</c:v>
                </c:pt>
                <c:pt idx="6">
                  <c:v>37</c:v>
                </c:pt>
                <c:pt idx="7">
                  <c:v>17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DDPP'!$L$84:$L$92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  <c:axId val="54232921"/>
        <c:axId val="18334242"/>
      </c:bar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auto val="1"/>
        <c:lblOffset val="100"/>
        <c:noMultiLvlLbl val="0"/>
      </c:catAx>
      <c:valAx>
        <c:axId val="18334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Sièges obtenus en % (50 DDPP)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DDPP'!$M$84:$M$92</c:f>
              <c:numCache>
                <c:ptCount val="9"/>
                <c:pt idx="0">
                  <c:v>0</c:v>
                </c:pt>
                <c:pt idx="1">
                  <c:v>0.13602941176470587</c:v>
                </c:pt>
                <c:pt idx="2">
                  <c:v>0.007352941176470588</c:v>
                </c:pt>
                <c:pt idx="3">
                  <c:v>0.20220588235294118</c:v>
                </c:pt>
                <c:pt idx="4">
                  <c:v>0.35661764705882354</c:v>
                </c:pt>
                <c:pt idx="5">
                  <c:v>0.051470588235294115</c:v>
                </c:pt>
                <c:pt idx="6">
                  <c:v>0.13602941176470587</c:v>
                </c:pt>
                <c:pt idx="7">
                  <c:v>0.0625</c:v>
                </c:pt>
                <c:pt idx="8">
                  <c:v>0.04779411764705882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DDPP'!$J$84:$J$92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2775"/>
          <c:w val="0.9402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DDCSPP'!$C$80:$C$88</c:f>
              <c:numCache>
                <c:ptCount val="9"/>
                <c:pt idx="0">
                  <c:v>47</c:v>
                </c:pt>
                <c:pt idx="1">
                  <c:v>346</c:v>
                </c:pt>
                <c:pt idx="2">
                  <c:v>50</c:v>
                </c:pt>
                <c:pt idx="3">
                  <c:v>400</c:v>
                </c:pt>
                <c:pt idx="4">
                  <c:v>855</c:v>
                </c:pt>
                <c:pt idx="5">
                  <c:v>348</c:v>
                </c:pt>
                <c:pt idx="6">
                  <c:v>222</c:v>
                </c:pt>
                <c:pt idx="7">
                  <c:v>617</c:v>
                </c:pt>
                <c:pt idx="8">
                  <c:v>279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DDCSPP'!$D$80:$D$88</c:f>
              <c:numCache>
                <c:ptCount val="9"/>
              </c:numCache>
            </c:numRef>
          </c:val>
        </c:ser>
        <c:gapWidth val="100"/>
        <c:axId val="30790451"/>
        <c:axId val="8678604"/>
      </c:bar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auto val="1"/>
        <c:lblOffset val="100"/>
        <c:noMultiLvlLbl val="0"/>
      </c:catAx>
      <c:valAx>
        <c:axId val="867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90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(46 DDCSPP)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015"/>
          <c:w val="0.48125"/>
          <c:h val="0.68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DDCSPP'!$E$80:$E$88</c:f>
              <c:numCache>
                <c:ptCount val="9"/>
                <c:pt idx="0">
                  <c:v>0.014854614412136535</c:v>
                </c:pt>
                <c:pt idx="1">
                  <c:v>0.10935524652338811</c:v>
                </c:pt>
                <c:pt idx="2">
                  <c:v>0.01580278128950695</c:v>
                </c:pt>
                <c:pt idx="3">
                  <c:v>0.1264222503160556</c:v>
                </c:pt>
                <c:pt idx="4">
                  <c:v>0.2702275600505689</c:v>
                </c:pt>
                <c:pt idx="5">
                  <c:v>0.10998735777496839</c:v>
                </c:pt>
                <c:pt idx="6">
                  <c:v>0.07016434892541087</c:v>
                </c:pt>
                <c:pt idx="7">
                  <c:v>0.1950063211125158</c:v>
                </c:pt>
                <c:pt idx="8">
                  <c:v>0.0881795195954488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DDCSPP'!$B$80:$B$88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DDCSPP'!$F$80:$F$88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(46 DDCSPP)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825"/>
          <c:w val="0.938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DDCSPP'!$K$80:$K$88</c:f>
              <c:numCache>
                <c:ptCount val="9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30</c:v>
                </c:pt>
                <c:pt idx="4">
                  <c:v>88</c:v>
                </c:pt>
                <c:pt idx="5">
                  <c:v>19</c:v>
                </c:pt>
                <c:pt idx="6">
                  <c:v>10</c:v>
                </c:pt>
                <c:pt idx="7">
                  <c:v>67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DDCSPP'!$L$80:$L$88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  <c:axId val="10998573"/>
        <c:axId val="31878294"/>
      </c:bar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(46 DDCSPP)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DDCSPP'!$M$80:$M$88</c:f>
              <c:numCache>
                <c:ptCount val="9"/>
                <c:pt idx="0">
                  <c:v>0</c:v>
                </c:pt>
                <c:pt idx="1">
                  <c:v>0.10077519379844961</c:v>
                </c:pt>
                <c:pt idx="2">
                  <c:v>0</c:v>
                </c:pt>
                <c:pt idx="3">
                  <c:v>0.11627906976744186</c:v>
                </c:pt>
                <c:pt idx="4">
                  <c:v>0.34108527131782945</c:v>
                </c:pt>
                <c:pt idx="5">
                  <c:v>0.07364341085271318</c:v>
                </c:pt>
                <c:pt idx="6">
                  <c:v>0.03875968992248062</c:v>
                </c:pt>
                <c:pt idx="7">
                  <c:v>0.2596899224806202</c:v>
                </c:pt>
                <c:pt idx="8">
                  <c:v>0.06976744186046512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'46 DDCSPP'!$J$80:$J$88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'46 DDCSPP'!$N$80:$N$88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voix obtenues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35"/>
          <c:w val="0.937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DDT-M'!$C$127:$C$135</c:f>
              <c:numCache>
                <c:ptCount val="9"/>
                <c:pt idx="0">
                  <c:v>207</c:v>
                </c:pt>
                <c:pt idx="1">
                  <c:v>2975</c:v>
                </c:pt>
                <c:pt idx="2">
                  <c:v>275</c:v>
                </c:pt>
                <c:pt idx="3">
                  <c:v>7123</c:v>
                </c:pt>
                <c:pt idx="4">
                  <c:v>5456</c:v>
                </c:pt>
                <c:pt idx="5">
                  <c:v>749</c:v>
                </c:pt>
                <c:pt idx="6">
                  <c:v>679</c:v>
                </c:pt>
                <c:pt idx="7">
                  <c:v>4074</c:v>
                </c:pt>
                <c:pt idx="8">
                  <c:v>68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DDT-M'!$D$127:$D$135</c:f>
              <c:numCache>
                <c:ptCount val="9"/>
              </c:numCache>
            </c:numRef>
          </c:val>
        </c:ser>
        <c:gapWidth val="100"/>
        <c:axId val="18469191"/>
        <c:axId val="32004992"/>
      </c:barChart>
      <c:catAx>
        <c:axId val="18469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69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(92 DDT-M)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19375"/>
          <c:w val="0.47725"/>
          <c:h val="0.62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DDT-M'!$E$127:$E$135</c:f>
              <c:numCache>
                <c:ptCount val="9"/>
                <c:pt idx="0">
                  <c:v>0.009580672035545681</c:v>
                </c:pt>
                <c:pt idx="1">
                  <c:v>0.1376932333611034</c:v>
                </c:pt>
                <c:pt idx="2">
                  <c:v>0.01272794594094233</c:v>
                </c:pt>
                <c:pt idx="3">
                  <c:v>0.329676941590299</c:v>
                </c:pt>
                <c:pt idx="4">
                  <c:v>0.25252244746829583</c:v>
                </c:pt>
                <c:pt idx="5">
                  <c:v>0.03466629639914839</c:v>
                </c:pt>
                <c:pt idx="6">
                  <c:v>0.031426455614181247</c:v>
                </c:pt>
                <c:pt idx="7">
                  <c:v>0.18855873368508747</c:v>
                </c:pt>
                <c:pt idx="8">
                  <c:v>0.003147273905396649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DDT-M'!$B$127:$B$135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DDT-M'!$F$127:$F$135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sièges obtenus (92 DDT-M)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36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DDT-M'!$K$127:$K$135</c:f>
              <c:numCache>
                <c:ptCount val="9"/>
                <c:pt idx="0">
                  <c:v>0</c:v>
                </c:pt>
                <c:pt idx="1">
                  <c:v>103</c:v>
                </c:pt>
                <c:pt idx="2">
                  <c:v>0</c:v>
                </c:pt>
                <c:pt idx="3">
                  <c:v>310</c:v>
                </c:pt>
                <c:pt idx="4">
                  <c:v>231</c:v>
                </c:pt>
                <c:pt idx="5">
                  <c:v>12</c:v>
                </c:pt>
                <c:pt idx="6">
                  <c:v>10</c:v>
                </c:pt>
                <c:pt idx="7">
                  <c:v>161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DDT-M'!$L$127:$L$135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  <c:axId val="19609473"/>
        <c:axId val="42267530"/>
      </c:bar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267530"/>
        <c:crosses val="autoZero"/>
        <c:auto val="1"/>
        <c:lblOffset val="100"/>
        <c:noMultiLvlLbl val="0"/>
      </c:catAx>
      <c:valAx>
        <c:axId val="42267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09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Sièges obtenus en % (92 DDT-M)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DDT-M'!$M$127:$M$135</c:f>
              <c:numCache>
                <c:ptCount val="9"/>
                <c:pt idx="0">
                  <c:v>0</c:v>
                </c:pt>
                <c:pt idx="1">
                  <c:v>0.12379807692307693</c:v>
                </c:pt>
                <c:pt idx="2">
                  <c:v>0</c:v>
                </c:pt>
                <c:pt idx="3">
                  <c:v>0.37259615384615385</c:v>
                </c:pt>
                <c:pt idx="4">
                  <c:v>0.2776442307692308</c:v>
                </c:pt>
                <c:pt idx="5">
                  <c:v>0.014423076923076924</c:v>
                </c:pt>
                <c:pt idx="6">
                  <c:v>0.01201923076923077</c:v>
                </c:pt>
                <c:pt idx="7">
                  <c:v>0.1935096153846154</c:v>
                </c:pt>
                <c:pt idx="8">
                  <c:v>0.006009615384615385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'92 DDT-M'!$J$127:$J$135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'92 DDT-M'!$N$127:$N$135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nombre de voix obtenues ( 238 DDI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9"/>
          <c:w val="0.939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DDI'!$C$273:$C$281</c:f>
              <c:numCache>
                <c:ptCount val="9"/>
                <c:pt idx="0">
                  <c:v>362</c:v>
                </c:pt>
                <c:pt idx="1">
                  <c:v>4236</c:v>
                </c:pt>
                <c:pt idx="2">
                  <c:v>455</c:v>
                </c:pt>
                <c:pt idx="3">
                  <c:v>8598</c:v>
                </c:pt>
                <c:pt idx="4">
                  <c:v>7730</c:v>
                </c:pt>
                <c:pt idx="5">
                  <c:v>1668</c:v>
                </c:pt>
                <c:pt idx="6">
                  <c:v>1537</c:v>
                </c:pt>
                <c:pt idx="7">
                  <c:v>5831</c:v>
                </c:pt>
                <c:pt idx="8">
                  <c:v>664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DDI'!$D$273:$D$281</c:f>
              <c:numCache>
                <c:ptCount val="9"/>
              </c:numCache>
            </c:numRef>
          </c:val>
        </c:ser>
        <c:gapWidth val="100"/>
        <c:axId val="44863451"/>
        <c:axId val="1117876"/>
      </c:bar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3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Nombre de sièges obtenus (238 DDI)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9"/>
          <c:w val="0.937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DDI'!$K$273:$K$281</c:f>
              <c:numCache>
                <c:ptCount val="9"/>
                <c:pt idx="0">
                  <c:v>0</c:v>
                </c:pt>
                <c:pt idx="1">
                  <c:v>203</c:v>
                </c:pt>
                <c:pt idx="2">
                  <c:v>3</c:v>
                </c:pt>
                <c:pt idx="3">
                  <c:v>440</c:v>
                </c:pt>
                <c:pt idx="4">
                  <c:v>451</c:v>
                </c:pt>
                <c:pt idx="5">
                  <c:v>68</c:v>
                </c:pt>
                <c:pt idx="6">
                  <c:v>64</c:v>
                </c:pt>
                <c:pt idx="7">
                  <c:v>343</c:v>
                </c:pt>
                <c:pt idx="8">
                  <c:v>36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DDI'!$L$273:$L$281</c:f>
              <c:numCache>
                <c:ptCount val="9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  <c:axId val="10060885"/>
        <c:axId val="23439102"/>
      </c:bar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auto val="1"/>
        <c:lblOffset val="100"/>
        <c:noMultiLvlLbl val="0"/>
      </c:cat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Sièges obtenus en % (238 DDI)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DDI'!$M$273:$M$281</c:f>
              <c:numCache>
                <c:ptCount val="9"/>
                <c:pt idx="0">
                  <c:v>0</c:v>
                </c:pt>
                <c:pt idx="1">
                  <c:v>0.12624378109452736</c:v>
                </c:pt>
                <c:pt idx="2">
                  <c:v>0.0018656716417910447</c:v>
                </c:pt>
                <c:pt idx="3">
                  <c:v>0.2736318407960199</c:v>
                </c:pt>
                <c:pt idx="4">
                  <c:v>0.2804726368159204</c:v>
                </c:pt>
                <c:pt idx="5">
                  <c:v>0.04228855721393035</c:v>
                </c:pt>
                <c:pt idx="6">
                  <c:v>0.03980099502487562</c:v>
                </c:pt>
                <c:pt idx="7">
                  <c:v>0.21330845771144277</c:v>
                </c:pt>
                <c:pt idx="8">
                  <c:v>0.022388059701492536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DDI'!$J$273:$J$281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DDI'!$N$273:$N$281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Voix obtenues en % (238 DDI)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8"/>
          <c:w val="0.4865"/>
          <c:h val="0.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DDI'!$E$273:$E$281</c:f>
              <c:numCache>
                <c:ptCount val="9"/>
                <c:pt idx="0">
                  <c:v>0.01164698690518323</c:v>
                </c:pt>
                <c:pt idx="1">
                  <c:v>0.1362890511888292</c:v>
                </c:pt>
                <c:pt idx="2">
                  <c:v>0.014639168623918149</c:v>
                </c:pt>
                <c:pt idx="3">
                  <c:v>0.27663202599658954</c:v>
                </c:pt>
                <c:pt idx="4">
                  <c:v>0.24870499662173032</c:v>
                </c:pt>
                <c:pt idx="5">
                  <c:v>0.053666226955374666</c:v>
                </c:pt>
                <c:pt idx="6">
                  <c:v>0.049451433351565266</c:v>
                </c:pt>
                <c:pt idx="7">
                  <c:v>0.18760657636498182</c:v>
                </c:pt>
                <c:pt idx="8">
                  <c:v>0.021363533991827804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'238 DDI'!$B$273:$B$281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'238 DDI'!$F$273:$F$281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( 50 DDCS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DDCS'!$C$84:$C$92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DDCS'!$B$84:$B$92</c:f>
              <c:strCache/>
            </c:strRef>
          </c:cat>
          <c:val>
            <c:numRef>
              <c:f>'50 DDCS'!$D$84:$D$92</c:f>
              <c:numCache/>
            </c:numRef>
          </c:val>
        </c:ser>
        <c:gapWidth val="100"/>
        <c:axId val="29798055"/>
        <c:axId val="66855904"/>
      </c:bar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auto val="1"/>
        <c:lblOffset val="100"/>
        <c:noMultiLvlLbl val="0"/>
      </c:catAx>
      <c:valAx>
        <c:axId val="66855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98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Voix obtenues en % (50 DDCS)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445"/>
          <c:w val="0.49525"/>
          <c:h val="0.6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DDCS'!$E$84:$E$92</c:f>
              <c:numCache>
                <c:ptCount val="9"/>
                <c:pt idx="0">
                  <c:v>0.012481089258698942</c:v>
                </c:pt>
                <c:pt idx="1">
                  <c:v>0.1550680786686838</c:v>
                </c:pt>
                <c:pt idx="2">
                  <c:v>0.023071104387291982</c:v>
                </c:pt>
                <c:pt idx="3">
                  <c:v>0.1800302571860817</c:v>
                </c:pt>
                <c:pt idx="4">
                  <c:v>0.1531770045385779</c:v>
                </c:pt>
                <c:pt idx="5">
                  <c:v>0.10627836611195159</c:v>
                </c:pt>
                <c:pt idx="6">
                  <c:v>0.048411497730711045</c:v>
                </c:pt>
                <c:pt idx="7">
                  <c:v>0.321482602118003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DDCS'!$F$84:$F$92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1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sièges obtenus (50 DDCS)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8"/>
          <c:w val="0.95975"/>
          <c:h val="0.8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DDCS'!$K$84:$K$92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DDCS'!$L$84:$L$92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DDCS'!$M$84:$M$92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DDCS'!$J$84:$J$92</c:f>
              <c:strCache/>
            </c:strRef>
          </c:cat>
          <c:val>
            <c:numRef>
              <c:f>'50 DDCS'!$N$84:$N$92</c:f>
              <c:numCache/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auto val="1"/>
        <c:lblOffset val="100"/>
        <c:noMultiLvlLbl val="0"/>
      </c:catAx>
      <c:valAx>
        <c:axId val="4661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Sièges obtenus en % (50 DDCS)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DDCS'!$M$84:$M$92</c:f>
              <c:numCache>
                <c:ptCount val="9"/>
                <c:pt idx="0">
                  <c:v>0</c:v>
                </c:pt>
                <c:pt idx="1">
                  <c:v>0.15040650406504066</c:v>
                </c:pt>
                <c:pt idx="2">
                  <c:v>0.0040650406504065045</c:v>
                </c:pt>
                <c:pt idx="3">
                  <c:v>0.18292682926829268</c:v>
                </c:pt>
                <c:pt idx="4">
                  <c:v>0.14227642276422764</c:v>
                </c:pt>
                <c:pt idx="5">
                  <c:v>0.09349593495934959</c:v>
                </c:pt>
                <c:pt idx="6">
                  <c:v>0.028455284552845527</c:v>
                </c:pt>
                <c:pt idx="7">
                  <c:v>0.3983739837398374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'50 DDCS'!$J$84:$J$92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DDCS'!$N$84:$N$92</c:f>
              <c:numCache>
                <c:ptCount val="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nombre de voix obtenues ( 50 DDPP)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25"/>
          <c:w val="0.9632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DDPP'!$C$84:$C$92</c:f>
              <c:numCache>
                <c:ptCount val="9"/>
                <c:pt idx="0">
                  <c:v>75</c:v>
                </c:pt>
                <c:pt idx="1">
                  <c:v>505</c:v>
                </c:pt>
                <c:pt idx="2">
                  <c:v>69</c:v>
                </c:pt>
                <c:pt idx="3">
                  <c:v>599</c:v>
                </c:pt>
                <c:pt idx="4">
                  <c:v>1014</c:v>
                </c:pt>
                <c:pt idx="5">
                  <c:v>290</c:v>
                </c:pt>
                <c:pt idx="6">
                  <c:v>508</c:v>
                </c:pt>
                <c:pt idx="7">
                  <c:v>290</c:v>
                </c:pt>
                <c:pt idx="8">
                  <c:v>317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'50 DDPP'!$B$84:$B$92</c:f>
              <c:strCache>
                <c:ptCount val="9"/>
                <c:pt idx="0">
                  <c:v>CFE-CGC</c:v>
                </c:pt>
                <c:pt idx="1">
                  <c:v>CFDT</c:v>
                </c:pt>
                <c:pt idx="2">
                  <c:v>CFTC</c:v>
                </c:pt>
                <c:pt idx="3">
                  <c:v>CGT</c:v>
                </c:pt>
                <c:pt idx="4">
                  <c:v>FO</c:v>
                </c:pt>
                <c:pt idx="5">
                  <c:v>FSU</c:v>
                </c:pt>
                <c:pt idx="6">
                  <c:v>SOLIDAIRES - SUD</c:v>
                </c:pt>
                <c:pt idx="7">
                  <c:v>UNSA</c:v>
                </c:pt>
                <c:pt idx="8">
                  <c:v>Total autres OS</c:v>
                </c:pt>
              </c:strCache>
            </c:strRef>
          </c:cat>
          <c:val>
            <c:numRef>
              <c:f>'50 DDPP'!$D$84:$D$92</c:f>
              <c:numCache>
                <c:ptCount val="9"/>
              </c:numCache>
            </c:numRef>
          </c:val>
        </c:ser>
        <c:gapWidth val="100"/>
        <c:axId val="16918843"/>
        <c:axId val="18051860"/>
      </c:bar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1860"/>
        <c:crosses val="autoZero"/>
        <c:auto val="1"/>
        <c:lblOffset val="100"/>
        <c:noMultiLvlLbl val="0"/>
      </c:catAx>
      <c:valAx>
        <c:axId val="18051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18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284</xdr:row>
      <xdr:rowOff>0</xdr:rowOff>
    </xdr:from>
    <xdr:to>
      <xdr:col>14</xdr:col>
      <xdr:colOff>9525</xdr:colOff>
      <xdr:row>305</xdr:row>
      <xdr:rowOff>114300</xdr:rowOff>
    </xdr:to>
    <xdr:graphicFrame>
      <xdr:nvGraphicFramePr>
        <xdr:cNvPr id="1" name="Chart 1"/>
        <xdr:cNvGraphicFramePr/>
      </xdr:nvGraphicFramePr>
      <xdr:xfrm>
        <a:off x="85725" y="51225450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306</xdr:row>
      <xdr:rowOff>9525</xdr:rowOff>
    </xdr:from>
    <xdr:to>
      <xdr:col>14</xdr:col>
      <xdr:colOff>0</xdr:colOff>
      <xdr:row>325</xdr:row>
      <xdr:rowOff>0</xdr:rowOff>
    </xdr:to>
    <xdr:graphicFrame>
      <xdr:nvGraphicFramePr>
        <xdr:cNvPr id="2" name="Chart 2"/>
        <xdr:cNvGraphicFramePr/>
      </xdr:nvGraphicFramePr>
      <xdr:xfrm>
        <a:off x="76200" y="54797325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284</xdr:row>
      <xdr:rowOff>9525</xdr:rowOff>
    </xdr:from>
    <xdr:to>
      <xdr:col>28</xdr:col>
      <xdr:colOff>304800</xdr:colOff>
      <xdr:row>305</xdr:row>
      <xdr:rowOff>104775</xdr:rowOff>
    </xdr:to>
    <xdr:graphicFrame>
      <xdr:nvGraphicFramePr>
        <xdr:cNvPr id="3" name="Chart 5"/>
        <xdr:cNvGraphicFramePr/>
      </xdr:nvGraphicFramePr>
      <xdr:xfrm>
        <a:off x="5467350" y="512349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306</xdr:row>
      <xdr:rowOff>9525</xdr:rowOff>
    </xdr:from>
    <xdr:to>
      <xdr:col>28</xdr:col>
      <xdr:colOff>304800</xdr:colOff>
      <xdr:row>324</xdr:row>
      <xdr:rowOff>152400</xdr:rowOff>
    </xdr:to>
    <xdr:graphicFrame>
      <xdr:nvGraphicFramePr>
        <xdr:cNvPr id="4" name="Chart 6"/>
        <xdr:cNvGraphicFramePr/>
      </xdr:nvGraphicFramePr>
      <xdr:xfrm>
        <a:off x="5476875" y="54797325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95</xdr:row>
      <xdr:rowOff>0</xdr:rowOff>
    </xdr:from>
    <xdr:to>
      <xdr:col>14</xdr:col>
      <xdr:colOff>9525</xdr:colOff>
      <xdr:row>116</xdr:row>
      <xdr:rowOff>114300</xdr:rowOff>
    </xdr:to>
    <xdr:graphicFrame>
      <xdr:nvGraphicFramePr>
        <xdr:cNvPr id="1" name="Chart 1"/>
        <xdr:cNvGraphicFramePr/>
      </xdr:nvGraphicFramePr>
      <xdr:xfrm>
        <a:off x="85725" y="2260282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117</xdr:row>
      <xdr:rowOff>9525</xdr:rowOff>
    </xdr:from>
    <xdr:to>
      <xdr:col>14</xdr:col>
      <xdr:colOff>0</xdr:colOff>
      <xdr:row>136</xdr:row>
      <xdr:rowOff>0</xdr:rowOff>
    </xdr:to>
    <xdr:graphicFrame>
      <xdr:nvGraphicFramePr>
        <xdr:cNvPr id="2" name="Chart 2"/>
        <xdr:cNvGraphicFramePr/>
      </xdr:nvGraphicFramePr>
      <xdr:xfrm>
        <a:off x="76200" y="2617470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95</xdr:row>
      <xdr:rowOff>9525</xdr:rowOff>
    </xdr:from>
    <xdr:to>
      <xdr:col>28</xdr:col>
      <xdr:colOff>304800</xdr:colOff>
      <xdr:row>116</xdr:row>
      <xdr:rowOff>104775</xdr:rowOff>
    </xdr:to>
    <xdr:graphicFrame>
      <xdr:nvGraphicFramePr>
        <xdr:cNvPr id="3" name="Chart 3"/>
        <xdr:cNvGraphicFramePr/>
      </xdr:nvGraphicFramePr>
      <xdr:xfrm>
        <a:off x="5467350" y="226123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117</xdr:row>
      <xdr:rowOff>9525</xdr:rowOff>
    </xdr:from>
    <xdr:to>
      <xdr:col>28</xdr:col>
      <xdr:colOff>304800</xdr:colOff>
      <xdr:row>135</xdr:row>
      <xdr:rowOff>152400</xdr:rowOff>
    </xdr:to>
    <xdr:graphicFrame>
      <xdr:nvGraphicFramePr>
        <xdr:cNvPr id="4" name="Chart 4"/>
        <xdr:cNvGraphicFramePr/>
      </xdr:nvGraphicFramePr>
      <xdr:xfrm>
        <a:off x="5476875" y="2617470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95</xdr:row>
      <xdr:rowOff>0</xdr:rowOff>
    </xdr:from>
    <xdr:to>
      <xdr:col>14</xdr:col>
      <xdr:colOff>9525</xdr:colOff>
      <xdr:row>116</xdr:row>
      <xdr:rowOff>114300</xdr:rowOff>
    </xdr:to>
    <xdr:graphicFrame>
      <xdr:nvGraphicFramePr>
        <xdr:cNvPr id="1" name="Chart 1"/>
        <xdr:cNvGraphicFramePr/>
      </xdr:nvGraphicFramePr>
      <xdr:xfrm>
        <a:off x="85725" y="226599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117</xdr:row>
      <xdr:rowOff>9525</xdr:rowOff>
    </xdr:from>
    <xdr:to>
      <xdr:col>14</xdr:col>
      <xdr:colOff>0</xdr:colOff>
      <xdr:row>136</xdr:row>
      <xdr:rowOff>0</xdr:rowOff>
    </xdr:to>
    <xdr:graphicFrame>
      <xdr:nvGraphicFramePr>
        <xdr:cNvPr id="2" name="Chart 2"/>
        <xdr:cNvGraphicFramePr/>
      </xdr:nvGraphicFramePr>
      <xdr:xfrm>
        <a:off x="76200" y="262318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95</xdr:row>
      <xdr:rowOff>9525</xdr:rowOff>
    </xdr:from>
    <xdr:to>
      <xdr:col>28</xdr:col>
      <xdr:colOff>304800</xdr:colOff>
      <xdr:row>116</xdr:row>
      <xdr:rowOff>104775</xdr:rowOff>
    </xdr:to>
    <xdr:graphicFrame>
      <xdr:nvGraphicFramePr>
        <xdr:cNvPr id="3" name="Chart 3"/>
        <xdr:cNvGraphicFramePr/>
      </xdr:nvGraphicFramePr>
      <xdr:xfrm>
        <a:off x="5467350" y="2266950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117</xdr:row>
      <xdr:rowOff>9525</xdr:rowOff>
    </xdr:from>
    <xdr:to>
      <xdr:col>28</xdr:col>
      <xdr:colOff>304800</xdr:colOff>
      <xdr:row>135</xdr:row>
      <xdr:rowOff>152400</xdr:rowOff>
    </xdr:to>
    <xdr:graphicFrame>
      <xdr:nvGraphicFramePr>
        <xdr:cNvPr id="4" name="Chart 4"/>
        <xdr:cNvGraphicFramePr/>
      </xdr:nvGraphicFramePr>
      <xdr:xfrm>
        <a:off x="5476875" y="262318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91</xdr:row>
      <xdr:rowOff>0</xdr:rowOff>
    </xdr:from>
    <xdr:to>
      <xdr:col>14</xdr:col>
      <xdr:colOff>9525</xdr:colOff>
      <xdr:row>112</xdr:row>
      <xdr:rowOff>114300</xdr:rowOff>
    </xdr:to>
    <xdr:graphicFrame>
      <xdr:nvGraphicFramePr>
        <xdr:cNvPr id="1" name="Chart 1"/>
        <xdr:cNvGraphicFramePr/>
      </xdr:nvGraphicFramePr>
      <xdr:xfrm>
        <a:off x="85725" y="2246947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113</xdr:row>
      <xdr:rowOff>9525</xdr:rowOff>
    </xdr:from>
    <xdr:to>
      <xdr:col>14</xdr:col>
      <xdr:colOff>0</xdr:colOff>
      <xdr:row>132</xdr:row>
      <xdr:rowOff>0</xdr:rowOff>
    </xdr:to>
    <xdr:graphicFrame>
      <xdr:nvGraphicFramePr>
        <xdr:cNvPr id="2" name="Chart 2"/>
        <xdr:cNvGraphicFramePr/>
      </xdr:nvGraphicFramePr>
      <xdr:xfrm>
        <a:off x="76200" y="2604135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91</xdr:row>
      <xdr:rowOff>0</xdr:rowOff>
    </xdr:from>
    <xdr:to>
      <xdr:col>28</xdr:col>
      <xdr:colOff>304800</xdr:colOff>
      <xdr:row>112</xdr:row>
      <xdr:rowOff>95250</xdr:rowOff>
    </xdr:to>
    <xdr:graphicFrame>
      <xdr:nvGraphicFramePr>
        <xdr:cNvPr id="3" name="Chart 3"/>
        <xdr:cNvGraphicFramePr/>
      </xdr:nvGraphicFramePr>
      <xdr:xfrm>
        <a:off x="5467350" y="22469475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113</xdr:row>
      <xdr:rowOff>9525</xdr:rowOff>
    </xdr:from>
    <xdr:to>
      <xdr:col>28</xdr:col>
      <xdr:colOff>304800</xdr:colOff>
      <xdr:row>131</xdr:row>
      <xdr:rowOff>152400</xdr:rowOff>
    </xdr:to>
    <xdr:graphicFrame>
      <xdr:nvGraphicFramePr>
        <xdr:cNvPr id="4" name="Chart 4"/>
        <xdr:cNvGraphicFramePr/>
      </xdr:nvGraphicFramePr>
      <xdr:xfrm>
        <a:off x="5476875" y="2604135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138</xdr:row>
      <xdr:rowOff>0</xdr:rowOff>
    </xdr:from>
    <xdr:to>
      <xdr:col>14</xdr:col>
      <xdr:colOff>9525</xdr:colOff>
      <xdr:row>159</xdr:row>
      <xdr:rowOff>114300</xdr:rowOff>
    </xdr:to>
    <xdr:graphicFrame>
      <xdr:nvGraphicFramePr>
        <xdr:cNvPr id="1" name="Chart 1"/>
        <xdr:cNvGraphicFramePr/>
      </xdr:nvGraphicFramePr>
      <xdr:xfrm>
        <a:off x="85725" y="30032325"/>
        <a:ext cx="52673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160</xdr:row>
      <xdr:rowOff>9525</xdr:rowOff>
    </xdr:from>
    <xdr:to>
      <xdr:col>14</xdr:col>
      <xdr:colOff>0</xdr:colOff>
      <xdr:row>179</xdr:row>
      <xdr:rowOff>0</xdr:rowOff>
    </xdr:to>
    <xdr:graphicFrame>
      <xdr:nvGraphicFramePr>
        <xdr:cNvPr id="2" name="Chart 2"/>
        <xdr:cNvGraphicFramePr/>
      </xdr:nvGraphicFramePr>
      <xdr:xfrm>
        <a:off x="76200" y="33604200"/>
        <a:ext cx="52673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123825</xdr:colOff>
      <xdr:row>138</xdr:row>
      <xdr:rowOff>9525</xdr:rowOff>
    </xdr:from>
    <xdr:to>
      <xdr:col>28</xdr:col>
      <xdr:colOff>304800</xdr:colOff>
      <xdr:row>159</xdr:row>
      <xdr:rowOff>104775</xdr:rowOff>
    </xdr:to>
    <xdr:graphicFrame>
      <xdr:nvGraphicFramePr>
        <xdr:cNvPr id="3" name="Chart 3"/>
        <xdr:cNvGraphicFramePr/>
      </xdr:nvGraphicFramePr>
      <xdr:xfrm>
        <a:off x="5467350" y="30041850"/>
        <a:ext cx="48196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133350</xdr:colOff>
      <xdr:row>160</xdr:row>
      <xdr:rowOff>9525</xdr:rowOff>
    </xdr:from>
    <xdr:to>
      <xdr:col>28</xdr:col>
      <xdr:colOff>304800</xdr:colOff>
      <xdr:row>178</xdr:row>
      <xdr:rowOff>152400</xdr:rowOff>
    </xdr:to>
    <xdr:graphicFrame>
      <xdr:nvGraphicFramePr>
        <xdr:cNvPr id="4" name="Chart 4"/>
        <xdr:cNvGraphicFramePr/>
      </xdr:nvGraphicFramePr>
      <xdr:xfrm>
        <a:off x="5476875" y="33604200"/>
        <a:ext cx="481012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38100</xdr:rowOff>
    </xdr:from>
    <xdr:to>
      <xdr:col>3</xdr:col>
      <xdr:colOff>762000</xdr:colOff>
      <xdr:row>93</xdr:row>
      <xdr:rowOff>142875</xdr:rowOff>
    </xdr:to>
    <xdr:graphicFrame>
      <xdr:nvGraphicFramePr>
        <xdr:cNvPr id="1" name="Chart 5"/>
        <xdr:cNvGraphicFramePr/>
      </xdr:nvGraphicFramePr>
      <xdr:xfrm>
        <a:off x="0" y="12011025"/>
        <a:ext cx="31908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94</xdr:row>
      <xdr:rowOff>9525</xdr:rowOff>
    </xdr:from>
    <xdr:to>
      <xdr:col>3</xdr:col>
      <xdr:colOff>771525</xdr:colOff>
      <xdr:row>117</xdr:row>
      <xdr:rowOff>66675</xdr:rowOff>
    </xdr:to>
    <xdr:graphicFrame>
      <xdr:nvGraphicFramePr>
        <xdr:cNvPr id="2" name="Chart 6"/>
        <xdr:cNvGraphicFramePr/>
      </xdr:nvGraphicFramePr>
      <xdr:xfrm>
        <a:off x="9525" y="14963775"/>
        <a:ext cx="31908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847725</xdr:colOff>
      <xdr:row>75</xdr:row>
      <xdr:rowOff>38100</xdr:rowOff>
    </xdr:from>
    <xdr:to>
      <xdr:col>7</xdr:col>
      <xdr:colOff>466725</xdr:colOff>
      <xdr:row>93</xdr:row>
      <xdr:rowOff>133350</xdr:rowOff>
    </xdr:to>
    <xdr:graphicFrame>
      <xdr:nvGraphicFramePr>
        <xdr:cNvPr id="3" name="Chart 7"/>
        <xdr:cNvGraphicFramePr/>
      </xdr:nvGraphicFramePr>
      <xdr:xfrm>
        <a:off x="3276600" y="12011025"/>
        <a:ext cx="31908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838200</xdr:colOff>
      <xdr:row>94</xdr:row>
      <xdr:rowOff>19050</xdr:rowOff>
    </xdr:from>
    <xdr:to>
      <xdr:col>8</xdr:col>
      <xdr:colOff>0</xdr:colOff>
      <xdr:row>117</xdr:row>
      <xdr:rowOff>66675</xdr:rowOff>
    </xdr:to>
    <xdr:graphicFrame>
      <xdr:nvGraphicFramePr>
        <xdr:cNvPr id="4" name="Chart 8"/>
        <xdr:cNvGraphicFramePr/>
      </xdr:nvGraphicFramePr>
      <xdr:xfrm>
        <a:off x="3267075" y="14973300"/>
        <a:ext cx="3209925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5" name="Chart 9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6" name="Chart 11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895350</xdr:colOff>
      <xdr:row>34</xdr:row>
      <xdr:rowOff>133350</xdr:rowOff>
    </xdr:from>
    <xdr:to>
      <xdr:col>7</xdr:col>
      <xdr:colOff>466725</xdr:colOff>
      <xdr:row>58</xdr:row>
      <xdr:rowOff>57150</xdr:rowOff>
    </xdr:to>
    <xdr:graphicFrame>
      <xdr:nvGraphicFramePr>
        <xdr:cNvPr id="7" name="Chart 12"/>
        <xdr:cNvGraphicFramePr/>
      </xdr:nvGraphicFramePr>
      <xdr:xfrm>
        <a:off x="3324225" y="5486400"/>
        <a:ext cx="31432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34</xdr:row>
      <xdr:rowOff>133350</xdr:rowOff>
    </xdr:from>
    <xdr:to>
      <xdr:col>3</xdr:col>
      <xdr:colOff>800100</xdr:colOff>
      <xdr:row>58</xdr:row>
      <xdr:rowOff>38100</xdr:rowOff>
    </xdr:to>
    <xdr:graphicFrame>
      <xdr:nvGraphicFramePr>
        <xdr:cNvPr id="8" name="Chart 13"/>
        <xdr:cNvGraphicFramePr/>
      </xdr:nvGraphicFramePr>
      <xdr:xfrm>
        <a:off x="9525" y="5486400"/>
        <a:ext cx="32194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134</xdr:row>
      <xdr:rowOff>38100</xdr:rowOff>
    </xdr:from>
    <xdr:to>
      <xdr:col>3</xdr:col>
      <xdr:colOff>847725</xdr:colOff>
      <xdr:row>155</xdr:row>
      <xdr:rowOff>152400</xdr:rowOff>
    </xdr:to>
    <xdr:graphicFrame>
      <xdr:nvGraphicFramePr>
        <xdr:cNvPr id="9" name="Chart 14"/>
        <xdr:cNvGraphicFramePr/>
      </xdr:nvGraphicFramePr>
      <xdr:xfrm>
        <a:off x="9525" y="21431250"/>
        <a:ext cx="3267075" cy="3514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156</xdr:row>
      <xdr:rowOff>38100</xdr:rowOff>
    </xdr:from>
    <xdr:to>
      <xdr:col>3</xdr:col>
      <xdr:colOff>847725</xdr:colOff>
      <xdr:row>176</xdr:row>
      <xdr:rowOff>57150</xdr:rowOff>
    </xdr:to>
    <xdr:graphicFrame>
      <xdr:nvGraphicFramePr>
        <xdr:cNvPr id="10" name="Chart 15"/>
        <xdr:cNvGraphicFramePr/>
      </xdr:nvGraphicFramePr>
      <xdr:xfrm>
        <a:off x="19050" y="24993600"/>
        <a:ext cx="32575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904875</xdr:colOff>
      <xdr:row>134</xdr:row>
      <xdr:rowOff>47625</xdr:rowOff>
    </xdr:from>
    <xdr:to>
      <xdr:col>7</xdr:col>
      <xdr:colOff>466725</xdr:colOff>
      <xdr:row>156</xdr:row>
      <xdr:rowOff>0</xdr:rowOff>
    </xdr:to>
    <xdr:graphicFrame>
      <xdr:nvGraphicFramePr>
        <xdr:cNvPr id="11" name="Chart 16"/>
        <xdr:cNvGraphicFramePr/>
      </xdr:nvGraphicFramePr>
      <xdr:xfrm>
        <a:off x="3333750" y="21440775"/>
        <a:ext cx="3133725" cy="3514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904875</xdr:colOff>
      <xdr:row>156</xdr:row>
      <xdr:rowOff>47625</xdr:rowOff>
    </xdr:from>
    <xdr:to>
      <xdr:col>7</xdr:col>
      <xdr:colOff>457200</xdr:colOff>
      <xdr:row>176</xdr:row>
      <xdr:rowOff>66675</xdr:rowOff>
    </xdr:to>
    <xdr:graphicFrame>
      <xdr:nvGraphicFramePr>
        <xdr:cNvPr id="12" name="Chart 17"/>
        <xdr:cNvGraphicFramePr/>
      </xdr:nvGraphicFramePr>
      <xdr:xfrm>
        <a:off x="3333750" y="25003125"/>
        <a:ext cx="31242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193</xdr:row>
      <xdr:rowOff>66675</xdr:rowOff>
    </xdr:from>
    <xdr:to>
      <xdr:col>3</xdr:col>
      <xdr:colOff>847725</xdr:colOff>
      <xdr:row>214</xdr:row>
      <xdr:rowOff>104775</xdr:rowOff>
    </xdr:to>
    <xdr:graphicFrame>
      <xdr:nvGraphicFramePr>
        <xdr:cNvPr id="13" name="Chart 18"/>
        <xdr:cNvGraphicFramePr/>
      </xdr:nvGraphicFramePr>
      <xdr:xfrm>
        <a:off x="0" y="30956250"/>
        <a:ext cx="327660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215</xdr:row>
      <xdr:rowOff>9525</xdr:rowOff>
    </xdr:from>
    <xdr:to>
      <xdr:col>3</xdr:col>
      <xdr:colOff>838200</xdr:colOff>
      <xdr:row>235</xdr:row>
      <xdr:rowOff>66675</xdr:rowOff>
    </xdr:to>
    <xdr:graphicFrame>
      <xdr:nvGraphicFramePr>
        <xdr:cNvPr id="14" name="Chart 19"/>
        <xdr:cNvGraphicFramePr/>
      </xdr:nvGraphicFramePr>
      <xdr:xfrm>
        <a:off x="0" y="34461450"/>
        <a:ext cx="3267075" cy="3295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885825</xdr:colOff>
      <xdr:row>193</xdr:row>
      <xdr:rowOff>76200</xdr:rowOff>
    </xdr:from>
    <xdr:to>
      <xdr:col>8</xdr:col>
      <xdr:colOff>0</xdr:colOff>
      <xdr:row>214</xdr:row>
      <xdr:rowOff>104775</xdr:rowOff>
    </xdr:to>
    <xdr:graphicFrame>
      <xdr:nvGraphicFramePr>
        <xdr:cNvPr id="15" name="Chart 20"/>
        <xdr:cNvGraphicFramePr/>
      </xdr:nvGraphicFramePr>
      <xdr:xfrm>
        <a:off x="3314700" y="30965775"/>
        <a:ext cx="3162300" cy="3429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876300</xdr:colOff>
      <xdr:row>215</xdr:row>
      <xdr:rowOff>9525</xdr:rowOff>
    </xdr:from>
    <xdr:to>
      <xdr:col>8</xdr:col>
      <xdr:colOff>0</xdr:colOff>
      <xdr:row>235</xdr:row>
      <xdr:rowOff>76200</xdr:rowOff>
    </xdr:to>
    <xdr:graphicFrame>
      <xdr:nvGraphicFramePr>
        <xdr:cNvPr id="16" name="Chart 21"/>
        <xdr:cNvGraphicFramePr/>
      </xdr:nvGraphicFramePr>
      <xdr:xfrm>
        <a:off x="3305175" y="34461450"/>
        <a:ext cx="31718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9525</xdr:colOff>
      <xdr:row>252</xdr:row>
      <xdr:rowOff>57150</xdr:rowOff>
    </xdr:from>
    <xdr:to>
      <xdr:col>3</xdr:col>
      <xdr:colOff>714375</xdr:colOff>
      <xdr:row>272</xdr:row>
      <xdr:rowOff>9525</xdr:rowOff>
    </xdr:to>
    <xdr:graphicFrame>
      <xdr:nvGraphicFramePr>
        <xdr:cNvPr id="17" name="Chart 22"/>
        <xdr:cNvGraphicFramePr/>
      </xdr:nvGraphicFramePr>
      <xdr:xfrm>
        <a:off x="9525" y="40452675"/>
        <a:ext cx="31337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272</xdr:row>
      <xdr:rowOff>66675</xdr:rowOff>
    </xdr:from>
    <xdr:to>
      <xdr:col>3</xdr:col>
      <xdr:colOff>723900</xdr:colOff>
      <xdr:row>294</xdr:row>
      <xdr:rowOff>19050</xdr:rowOff>
    </xdr:to>
    <xdr:graphicFrame>
      <xdr:nvGraphicFramePr>
        <xdr:cNvPr id="18" name="Chart 23"/>
        <xdr:cNvGraphicFramePr/>
      </xdr:nvGraphicFramePr>
      <xdr:xfrm>
        <a:off x="19050" y="43700700"/>
        <a:ext cx="3133725" cy="35147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781050</xdr:colOff>
      <xdr:row>252</xdr:row>
      <xdr:rowOff>66675</xdr:rowOff>
    </xdr:from>
    <xdr:to>
      <xdr:col>7</xdr:col>
      <xdr:colOff>438150</xdr:colOff>
      <xdr:row>272</xdr:row>
      <xdr:rowOff>0</xdr:rowOff>
    </xdr:to>
    <xdr:graphicFrame>
      <xdr:nvGraphicFramePr>
        <xdr:cNvPr id="19" name="Chart 24"/>
        <xdr:cNvGraphicFramePr/>
      </xdr:nvGraphicFramePr>
      <xdr:xfrm>
        <a:off x="3209925" y="40462200"/>
        <a:ext cx="3228975" cy="31718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</xdr:col>
      <xdr:colOff>762000</xdr:colOff>
      <xdr:row>272</xdr:row>
      <xdr:rowOff>57150</xdr:rowOff>
    </xdr:from>
    <xdr:to>
      <xdr:col>7</xdr:col>
      <xdr:colOff>438150</xdr:colOff>
      <xdr:row>294</xdr:row>
      <xdr:rowOff>28575</xdr:rowOff>
    </xdr:to>
    <xdr:graphicFrame>
      <xdr:nvGraphicFramePr>
        <xdr:cNvPr id="20" name="Chart 25"/>
        <xdr:cNvGraphicFramePr/>
      </xdr:nvGraphicFramePr>
      <xdr:xfrm>
        <a:off x="3190875" y="43691175"/>
        <a:ext cx="3248025" cy="3533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3</xdr:col>
      <xdr:colOff>819150</xdr:colOff>
      <xdr:row>34</xdr:row>
      <xdr:rowOff>95250</xdr:rowOff>
    </xdr:to>
    <xdr:graphicFrame>
      <xdr:nvGraphicFramePr>
        <xdr:cNvPr id="1" name="Chart 5"/>
        <xdr:cNvGraphicFramePr/>
      </xdr:nvGraphicFramePr>
      <xdr:xfrm>
        <a:off x="0" y="2609850"/>
        <a:ext cx="32480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895350</xdr:colOff>
      <xdr:row>17</xdr:row>
      <xdr:rowOff>0</xdr:rowOff>
    </xdr:from>
    <xdr:to>
      <xdr:col>7</xdr:col>
      <xdr:colOff>457200</xdr:colOff>
      <xdr:row>34</xdr:row>
      <xdr:rowOff>85725</xdr:rowOff>
    </xdr:to>
    <xdr:graphicFrame>
      <xdr:nvGraphicFramePr>
        <xdr:cNvPr id="2" name="Chart 6"/>
        <xdr:cNvGraphicFramePr/>
      </xdr:nvGraphicFramePr>
      <xdr:xfrm>
        <a:off x="3324225" y="2600325"/>
        <a:ext cx="313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895350</xdr:colOff>
      <xdr:row>35</xdr:row>
      <xdr:rowOff>0</xdr:rowOff>
    </xdr:from>
    <xdr:to>
      <xdr:col>7</xdr:col>
      <xdr:colOff>466725</xdr:colOff>
      <xdr:row>58</xdr:row>
      <xdr:rowOff>85725</xdr:rowOff>
    </xdr:to>
    <xdr:graphicFrame>
      <xdr:nvGraphicFramePr>
        <xdr:cNvPr id="3" name="Chart 7"/>
        <xdr:cNvGraphicFramePr/>
      </xdr:nvGraphicFramePr>
      <xdr:xfrm>
        <a:off x="3324225" y="5514975"/>
        <a:ext cx="31432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9525</xdr:rowOff>
    </xdr:from>
    <xdr:to>
      <xdr:col>3</xdr:col>
      <xdr:colOff>809625</xdr:colOff>
      <xdr:row>58</xdr:row>
      <xdr:rowOff>76200</xdr:rowOff>
    </xdr:to>
    <xdr:graphicFrame>
      <xdr:nvGraphicFramePr>
        <xdr:cNvPr id="4" name="Chart 8"/>
        <xdr:cNvGraphicFramePr/>
      </xdr:nvGraphicFramePr>
      <xdr:xfrm>
        <a:off x="19050" y="5524500"/>
        <a:ext cx="32194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5"/>
  <sheetViews>
    <sheetView tabSelected="1" workbookViewId="0" topLeftCell="A240">
      <selection activeCell="R247" sqref="R247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39" s="9" customFormat="1" ht="119.25" customHeight="1">
      <c r="A2" s="18" t="s">
        <v>22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</row>
    <row r="3" spans="1:41" s="33" customFormat="1" ht="11.25">
      <c r="A3" s="19" t="s">
        <v>31</v>
      </c>
      <c r="B3" s="31" t="s">
        <v>80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31</v>
      </c>
      <c r="B4" s="31" t="s">
        <v>123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31</v>
      </c>
      <c r="B5" s="31" t="s">
        <v>81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31</v>
      </c>
      <c r="B6" s="31" t="s">
        <v>82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31</v>
      </c>
      <c r="B7" s="31" t="s">
        <v>67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31</v>
      </c>
      <c r="B8" s="31" t="s">
        <v>83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31</v>
      </c>
      <c r="B9" s="31" t="s">
        <v>84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31</v>
      </c>
      <c r="B10" s="31" t="s">
        <v>85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31</v>
      </c>
      <c r="B11" s="31" t="s">
        <v>86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31</v>
      </c>
      <c r="B12" s="31" t="s">
        <v>87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31</v>
      </c>
      <c r="B13" s="31" t="s">
        <v>88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31</v>
      </c>
      <c r="B14" s="31" t="s">
        <v>89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31</v>
      </c>
      <c r="B15" s="31" t="s">
        <v>90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31</v>
      </c>
      <c r="B16" s="31" t="s">
        <v>91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31</v>
      </c>
      <c r="B17" s="31" t="s">
        <v>92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31</v>
      </c>
      <c r="B18" s="31" t="s">
        <v>93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31</v>
      </c>
      <c r="B19" s="31" t="s">
        <v>94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31</v>
      </c>
      <c r="B20" s="31" t="s">
        <v>95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6" customFormat="1" ht="11.25">
      <c r="A21" s="87" t="s">
        <v>31</v>
      </c>
      <c r="B21" s="149" t="s">
        <v>96</v>
      </c>
      <c r="C21" s="150">
        <v>73</v>
      </c>
      <c r="D21" s="152">
        <v>27</v>
      </c>
      <c r="E21" s="152">
        <v>38</v>
      </c>
      <c r="F21" s="152">
        <v>4</v>
      </c>
      <c r="G21" s="152">
        <v>61</v>
      </c>
      <c r="H21" s="85">
        <v>0.8356164383561644</v>
      </c>
      <c r="I21" s="152">
        <v>3</v>
      </c>
      <c r="J21" s="152">
        <v>1</v>
      </c>
      <c r="K21" s="152">
        <v>57</v>
      </c>
      <c r="L21" s="153">
        <v>0.7808219178082192</v>
      </c>
      <c r="M21" s="154">
        <v>6</v>
      </c>
      <c r="N21" s="150">
        <v>0</v>
      </c>
      <c r="O21" s="152">
        <v>13</v>
      </c>
      <c r="P21" s="152">
        <v>1</v>
      </c>
      <c r="Q21" s="152">
        <v>7</v>
      </c>
      <c r="R21" s="152">
        <v>6</v>
      </c>
      <c r="S21" s="152">
        <v>4</v>
      </c>
      <c r="T21" s="152">
        <v>3</v>
      </c>
      <c r="U21" s="152">
        <v>23</v>
      </c>
      <c r="V21" s="152">
        <v>0</v>
      </c>
      <c r="W21" s="155">
        <v>0</v>
      </c>
      <c r="X21" s="155">
        <v>0</v>
      </c>
      <c r="Y21" s="149">
        <v>0</v>
      </c>
      <c r="Z21" s="150">
        <v>0</v>
      </c>
      <c r="AA21" s="152">
        <v>2</v>
      </c>
      <c r="AB21" s="152">
        <v>0</v>
      </c>
      <c r="AC21" s="152">
        <v>1</v>
      </c>
      <c r="AD21" s="152">
        <v>0</v>
      </c>
      <c r="AE21" s="152">
        <v>0</v>
      </c>
      <c r="AF21" s="152">
        <v>0</v>
      </c>
      <c r="AG21" s="152">
        <v>3</v>
      </c>
      <c r="AH21" s="152">
        <v>0</v>
      </c>
      <c r="AI21" s="155">
        <v>0</v>
      </c>
      <c r="AJ21" s="155">
        <v>0</v>
      </c>
      <c r="AK21" s="155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31</v>
      </c>
      <c r="B22" s="31" t="s">
        <v>70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31</v>
      </c>
      <c r="B23" s="31" t="s">
        <v>97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31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31</v>
      </c>
      <c r="B25" s="31" t="s">
        <v>98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31</v>
      </c>
      <c r="B26" s="31" t="s">
        <v>99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31</v>
      </c>
      <c r="B27" s="31" t="s">
        <v>100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31</v>
      </c>
      <c r="B28" s="31" t="s">
        <v>101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31</v>
      </c>
      <c r="B29" s="31" t="s">
        <v>102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31</v>
      </c>
      <c r="B30" s="31" t="s">
        <v>103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31</v>
      </c>
      <c r="B31" s="31" t="s">
        <v>104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31</v>
      </c>
      <c r="B32" s="31" t="s">
        <v>105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31</v>
      </c>
      <c r="B33" s="31" t="s">
        <v>106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31</v>
      </c>
      <c r="B34" s="31" t="s">
        <v>107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31</v>
      </c>
      <c r="B35" s="31" t="s">
        <v>108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69">N35+O35+P35+Q35+R35+S35+T35+U35+V35+W35+X35+Y35-K35</f>
        <v>0</v>
      </c>
      <c r="AO35" s="33">
        <f aca="true" t="shared" si="5" ref="AO35:AO69">Z35+AA35+AB35+AC35+AD35+AE35+AF35+AG35+AH35+AI35+AJ35+AK35-M35</f>
        <v>0</v>
      </c>
    </row>
    <row r="36" spans="1:41" s="33" customFormat="1" ht="11.25">
      <c r="A36" s="19" t="s">
        <v>31</v>
      </c>
      <c r="B36" s="31" t="s">
        <v>109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31</v>
      </c>
      <c r="B37" s="31" t="s">
        <v>110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31</v>
      </c>
      <c r="B38" s="31" t="s">
        <v>111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31</v>
      </c>
      <c r="B39" s="31" t="s">
        <v>112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31</v>
      </c>
      <c r="B40" s="31" t="s">
        <v>113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31</v>
      </c>
      <c r="B41" s="31" t="s">
        <v>114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31</v>
      </c>
      <c r="B42" s="31" t="s">
        <v>115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31</v>
      </c>
      <c r="B43" s="31" t="s">
        <v>116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31</v>
      </c>
      <c r="B44" s="31" t="s">
        <v>125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31</v>
      </c>
      <c r="B45" s="31" t="s">
        <v>117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31</v>
      </c>
      <c r="B46" s="20" t="s">
        <v>118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31</v>
      </c>
      <c r="B47" s="31" t="s">
        <v>119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31</v>
      </c>
      <c r="B48" s="31" t="s">
        <v>120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31</v>
      </c>
      <c r="B49" s="31" t="s">
        <v>121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31</v>
      </c>
      <c r="B50" s="31" t="s">
        <v>126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31</v>
      </c>
      <c r="B51" s="31" t="s">
        <v>122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 aca="true" t="shared" si="6" ref="AL51:AL65">V51+W51+X51+Y51</f>
        <v>0</v>
      </c>
      <c r="AM51" s="32">
        <f aca="true" t="shared" si="7" ref="AM51:AM65"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1.25">
      <c r="A52" s="19" t="s">
        <v>31</v>
      </c>
      <c r="B52" s="31" t="s">
        <v>72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 t="shared" si="6"/>
        <v>0</v>
      </c>
      <c r="AM52" s="32">
        <f t="shared" si="7"/>
        <v>0</v>
      </c>
      <c r="AN52" s="33">
        <f t="shared" si="4"/>
        <v>0</v>
      </c>
      <c r="AO52" s="33">
        <f t="shared" si="5"/>
        <v>0</v>
      </c>
    </row>
    <row r="53" spans="1:41" s="124" customFormat="1" ht="11.25">
      <c r="A53" s="95" t="s">
        <v>33</v>
      </c>
      <c r="B53" s="117" t="s">
        <v>80</v>
      </c>
      <c r="C53" s="118">
        <v>70</v>
      </c>
      <c r="D53" s="83">
        <v>39</v>
      </c>
      <c r="E53" s="83">
        <v>19</v>
      </c>
      <c r="F53" s="83">
        <v>0</v>
      </c>
      <c r="G53" s="83">
        <v>58</v>
      </c>
      <c r="H53" s="119">
        <v>0.8285714285714286</v>
      </c>
      <c r="I53" s="83">
        <v>1</v>
      </c>
      <c r="J53" s="83">
        <v>0</v>
      </c>
      <c r="K53" s="83">
        <v>57</v>
      </c>
      <c r="L53" s="120">
        <v>0.8142857142857143</v>
      </c>
      <c r="M53" s="121">
        <v>4</v>
      </c>
      <c r="N53" s="118">
        <v>1</v>
      </c>
      <c r="O53" s="83">
        <v>5</v>
      </c>
      <c r="P53" s="83">
        <v>0</v>
      </c>
      <c r="Q53" s="83">
        <v>17</v>
      </c>
      <c r="R53" s="83">
        <v>12</v>
      </c>
      <c r="S53" s="83">
        <v>3</v>
      </c>
      <c r="T53" s="83">
        <v>7</v>
      </c>
      <c r="U53" s="83">
        <v>8</v>
      </c>
      <c r="V53" s="83">
        <v>4</v>
      </c>
      <c r="W53" s="122">
        <v>0</v>
      </c>
      <c r="X53" s="122">
        <v>0</v>
      </c>
      <c r="Y53" s="117">
        <v>0</v>
      </c>
      <c r="Z53" s="118">
        <v>0</v>
      </c>
      <c r="AA53" s="83">
        <v>0</v>
      </c>
      <c r="AB53" s="83">
        <v>0</v>
      </c>
      <c r="AC53" s="83">
        <v>2</v>
      </c>
      <c r="AD53" s="83">
        <v>1</v>
      </c>
      <c r="AE53" s="83">
        <v>0</v>
      </c>
      <c r="AF53" s="83">
        <v>0</v>
      </c>
      <c r="AG53" s="83">
        <v>1</v>
      </c>
      <c r="AH53" s="83">
        <v>0</v>
      </c>
      <c r="AI53" s="83">
        <v>0</v>
      </c>
      <c r="AJ53" s="83">
        <v>0</v>
      </c>
      <c r="AK53" s="122">
        <v>0</v>
      </c>
      <c r="AL53" s="95">
        <f t="shared" si="6"/>
        <v>4</v>
      </c>
      <c r="AM53" s="123">
        <f t="shared" si="7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33</v>
      </c>
      <c r="B54" s="117" t="s">
        <v>123</v>
      </c>
      <c r="C54" s="118">
        <v>53</v>
      </c>
      <c r="D54" s="83">
        <v>34</v>
      </c>
      <c r="E54" s="83">
        <v>16</v>
      </c>
      <c r="F54" s="83">
        <v>0</v>
      </c>
      <c r="G54" s="83">
        <v>50</v>
      </c>
      <c r="H54" s="119">
        <v>0.9433962264150944</v>
      </c>
      <c r="I54" s="83">
        <v>2</v>
      </c>
      <c r="J54" s="83">
        <v>0</v>
      </c>
      <c r="K54" s="83">
        <v>48</v>
      </c>
      <c r="L54" s="120">
        <v>0.9056603773584906</v>
      </c>
      <c r="M54" s="121">
        <v>4</v>
      </c>
      <c r="N54" s="118">
        <v>1</v>
      </c>
      <c r="O54" s="83">
        <v>1</v>
      </c>
      <c r="P54" s="83">
        <v>1</v>
      </c>
      <c r="Q54" s="83">
        <v>7</v>
      </c>
      <c r="R54" s="83">
        <v>17</v>
      </c>
      <c r="S54" s="83">
        <v>0</v>
      </c>
      <c r="T54" s="83">
        <v>12</v>
      </c>
      <c r="U54" s="83">
        <v>4</v>
      </c>
      <c r="V54" s="83">
        <v>5</v>
      </c>
      <c r="W54" s="122">
        <v>0</v>
      </c>
      <c r="X54" s="122">
        <v>0</v>
      </c>
      <c r="Y54" s="117">
        <v>0</v>
      </c>
      <c r="Z54" s="118">
        <v>0</v>
      </c>
      <c r="AA54" s="83">
        <v>1</v>
      </c>
      <c r="AB54" s="83">
        <v>2</v>
      </c>
      <c r="AC54" s="83">
        <v>0</v>
      </c>
      <c r="AD54" s="83">
        <v>1</v>
      </c>
      <c r="AE54" s="83">
        <v>0</v>
      </c>
      <c r="AF54" s="83">
        <v>0</v>
      </c>
      <c r="AG54" s="83">
        <v>0</v>
      </c>
      <c r="AH54" s="83"/>
      <c r="AI54" s="122"/>
      <c r="AJ54" s="122"/>
      <c r="AK54" s="122"/>
      <c r="AL54" s="95">
        <f t="shared" si="6"/>
        <v>5</v>
      </c>
      <c r="AM54" s="123">
        <f t="shared" si="7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33</v>
      </c>
      <c r="B55" s="117" t="s">
        <v>81</v>
      </c>
      <c r="C55" s="118">
        <v>82</v>
      </c>
      <c r="D55" s="83">
        <v>29</v>
      </c>
      <c r="E55" s="83">
        <v>49</v>
      </c>
      <c r="F55" s="83">
        <v>3</v>
      </c>
      <c r="G55" s="83">
        <v>75</v>
      </c>
      <c r="H55" s="119">
        <v>0.9146341463414634</v>
      </c>
      <c r="I55" s="83">
        <v>4</v>
      </c>
      <c r="J55" s="83">
        <v>1</v>
      </c>
      <c r="K55" s="83">
        <v>70</v>
      </c>
      <c r="L55" s="120">
        <v>0.8536585365853658</v>
      </c>
      <c r="M55" s="121">
        <v>6</v>
      </c>
      <c r="N55" s="118">
        <v>4</v>
      </c>
      <c r="O55" s="83">
        <v>7</v>
      </c>
      <c r="P55" s="83">
        <v>2</v>
      </c>
      <c r="Q55" s="83">
        <v>12</v>
      </c>
      <c r="R55" s="83">
        <v>26</v>
      </c>
      <c r="S55" s="83">
        <v>3</v>
      </c>
      <c r="T55" s="83">
        <v>10</v>
      </c>
      <c r="U55" s="83">
        <v>2</v>
      </c>
      <c r="V55" s="83">
        <v>4</v>
      </c>
      <c r="W55" s="122">
        <v>0</v>
      </c>
      <c r="X55" s="122">
        <v>0</v>
      </c>
      <c r="Y55" s="117">
        <v>0</v>
      </c>
      <c r="Z55" s="118">
        <v>0</v>
      </c>
      <c r="AA55" s="83">
        <v>1</v>
      </c>
      <c r="AB55" s="83">
        <v>0</v>
      </c>
      <c r="AC55" s="83">
        <v>1</v>
      </c>
      <c r="AD55" s="83">
        <v>3</v>
      </c>
      <c r="AE55" s="83">
        <v>0</v>
      </c>
      <c r="AF55" s="83">
        <v>1</v>
      </c>
      <c r="AG55" s="83">
        <v>0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6"/>
        <v>4</v>
      </c>
      <c r="AM55" s="123">
        <f t="shared" si="7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33</v>
      </c>
      <c r="B56" s="117" t="s">
        <v>82</v>
      </c>
      <c r="C56" s="118">
        <v>152</v>
      </c>
      <c r="D56" s="83">
        <v>40</v>
      </c>
      <c r="E56" s="83">
        <v>71</v>
      </c>
      <c r="F56" s="83">
        <v>23</v>
      </c>
      <c r="G56" s="83">
        <v>88</v>
      </c>
      <c r="H56" s="119">
        <v>0.5789473684210527</v>
      </c>
      <c r="I56" s="83">
        <v>2</v>
      </c>
      <c r="J56" s="83">
        <v>1</v>
      </c>
      <c r="K56" s="83">
        <v>85</v>
      </c>
      <c r="L56" s="120">
        <v>0.5592105263157895</v>
      </c>
      <c r="M56" s="121">
        <v>6</v>
      </c>
      <c r="N56" s="118">
        <v>1</v>
      </c>
      <c r="O56" s="83">
        <v>9</v>
      </c>
      <c r="P56" s="83">
        <v>1</v>
      </c>
      <c r="Q56" s="83">
        <v>30</v>
      </c>
      <c r="R56" s="83">
        <v>16</v>
      </c>
      <c r="S56" s="83">
        <v>2</v>
      </c>
      <c r="T56" s="83">
        <v>12</v>
      </c>
      <c r="U56" s="83">
        <v>11</v>
      </c>
      <c r="V56" s="83">
        <v>3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3</v>
      </c>
      <c r="AD56" s="83">
        <v>1</v>
      </c>
      <c r="AE56" s="83">
        <v>0</v>
      </c>
      <c r="AF56" s="83">
        <v>1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6"/>
        <v>3</v>
      </c>
      <c r="AM56" s="123">
        <f t="shared" si="7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33</v>
      </c>
      <c r="B57" s="117" t="s">
        <v>67</v>
      </c>
      <c r="C57" s="118">
        <v>91</v>
      </c>
      <c r="D57" s="83">
        <v>49</v>
      </c>
      <c r="E57" s="83">
        <v>29</v>
      </c>
      <c r="F57" s="83">
        <v>0</v>
      </c>
      <c r="G57" s="83">
        <v>78</v>
      </c>
      <c r="H57" s="119">
        <v>0.8571428571428571</v>
      </c>
      <c r="I57" s="83">
        <v>0</v>
      </c>
      <c r="J57" s="83">
        <v>2</v>
      </c>
      <c r="K57" s="83">
        <v>76</v>
      </c>
      <c r="L57" s="120">
        <v>0.8351648351648352</v>
      </c>
      <c r="M57" s="121">
        <v>6</v>
      </c>
      <c r="N57" s="118">
        <v>1</v>
      </c>
      <c r="O57" s="83">
        <v>14</v>
      </c>
      <c r="P57" s="83">
        <v>0</v>
      </c>
      <c r="Q57" s="83">
        <v>21</v>
      </c>
      <c r="R57" s="83">
        <v>18</v>
      </c>
      <c r="S57" s="83">
        <v>6</v>
      </c>
      <c r="T57" s="83">
        <v>3</v>
      </c>
      <c r="U57" s="83">
        <v>7</v>
      </c>
      <c r="V57" s="83">
        <v>6</v>
      </c>
      <c r="W57" s="122">
        <v>0</v>
      </c>
      <c r="X57" s="122">
        <v>0</v>
      </c>
      <c r="Y57" s="117">
        <v>0</v>
      </c>
      <c r="Z57" s="118">
        <v>0</v>
      </c>
      <c r="AA57" s="83">
        <v>1</v>
      </c>
      <c r="AB57" s="83">
        <v>0</v>
      </c>
      <c r="AC57" s="83">
        <v>3</v>
      </c>
      <c r="AD57" s="83">
        <v>2</v>
      </c>
      <c r="AE57" s="83">
        <v>0</v>
      </c>
      <c r="AF57" s="83">
        <v>0</v>
      </c>
      <c r="AG57" s="83">
        <v>0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6"/>
        <v>6</v>
      </c>
      <c r="AM57" s="123">
        <f t="shared" si="7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33</v>
      </c>
      <c r="B58" s="88" t="s">
        <v>83</v>
      </c>
      <c r="C58" s="89">
        <v>73</v>
      </c>
      <c r="D58" s="84">
        <v>49</v>
      </c>
      <c r="E58" s="84">
        <v>17</v>
      </c>
      <c r="F58" s="84">
        <v>0</v>
      </c>
      <c r="G58" s="84">
        <v>66</v>
      </c>
      <c r="H58" s="85">
        <v>0.9041095890410958</v>
      </c>
      <c r="I58" s="84">
        <v>2</v>
      </c>
      <c r="J58" s="84">
        <v>1</v>
      </c>
      <c r="K58" s="188">
        <v>63</v>
      </c>
      <c r="L58" s="189">
        <v>0.863013698630137</v>
      </c>
      <c r="M58" s="190">
        <v>6</v>
      </c>
      <c r="N58" s="92">
        <v>0</v>
      </c>
      <c r="O58" s="86">
        <v>9</v>
      </c>
      <c r="P58" s="86">
        <v>0</v>
      </c>
      <c r="Q58" s="86">
        <v>9</v>
      </c>
      <c r="R58" s="86">
        <v>15</v>
      </c>
      <c r="S58" s="86">
        <v>14</v>
      </c>
      <c r="T58" s="86">
        <v>5</v>
      </c>
      <c r="U58" s="86">
        <v>3</v>
      </c>
      <c r="V58" s="84">
        <v>8</v>
      </c>
      <c r="W58" s="93">
        <v>0</v>
      </c>
      <c r="X58" s="93">
        <v>0</v>
      </c>
      <c r="Y58" s="94">
        <v>0</v>
      </c>
      <c r="Z58" s="89">
        <v>0</v>
      </c>
      <c r="AA58" s="84">
        <v>1</v>
      </c>
      <c r="AB58" s="84">
        <v>0</v>
      </c>
      <c r="AC58" s="84">
        <v>1</v>
      </c>
      <c r="AD58" s="84">
        <v>2</v>
      </c>
      <c r="AE58" s="84">
        <v>1</v>
      </c>
      <c r="AF58" s="84">
        <v>0</v>
      </c>
      <c r="AG58" s="84">
        <v>0</v>
      </c>
      <c r="AH58" s="84">
        <v>1</v>
      </c>
      <c r="AI58" s="93">
        <v>0</v>
      </c>
      <c r="AJ58" s="93">
        <v>0</v>
      </c>
      <c r="AK58" s="93">
        <v>0</v>
      </c>
      <c r="AL58" s="95">
        <f t="shared" si="6"/>
        <v>8</v>
      </c>
      <c r="AM58" s="123">
        <f t="shared" si="7"/>
        <v>1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33</v>
      </c>
      <c r="B59" s="117" t="s">
        <v>84</v>
      </c>
      <c r="C59" s="118">
        <v>63</v>
      </c>
      <c r="D59" s="83">
        <v>42</v>
      </c>
      <c r="E59" s="83">
        <v>15</v>
      </c>
      <c r="F59" s="83">
        <v>0</v>
      </c>
      <c r="G59" s="83">
        <v>57</v>
      </c>
      <c r="H59" s="119">
        <v>0.9047619047619048</v>
      </c>
      <c r="I59" s="83">
        <v>6</v>
      </c>
      <c r="J59" s="83">
        <v>0</v>
      </c>
      <c r="K59" s="122">
        <v>51</v>
      </c>
      <c r="L59" s="185">
        <v>0.8095238095238095</v>
      </c>
      <c r="M59" s="186">
        <v>4</v>
      </c>
      <c r="N59" s="118">
        <v>1</v>
      </c>
      <c r="O59" s="83">
        <v>8</v>
      </c>
      <c r="P59" s="83">
        <v>1</v>
      </c>
      <c r="Q59" s="83">
        <v>9</v>
      </c>
      <c r="R59" s="83">
        <v>16</v>
      </c>
      <c r="S59" s="83">
        <v>1</v>
      </c>
      <c r="T59" s="83">
        <v>4</v>
      </c>
      <c r="U59" s="83">
        <v>4</v>
      </c>
      <c r="V59" s="83">
        <v>7</v>
      </c>
      <c r="W59" s="122">
        <v>0</v>
      </c>
      <c r="X59" s="122">
        <v>0</v>
      </c>
      <c r="Y59" s="117">
        <v>0</v>
      </c>
      <c r="Z59" s="118">
        <v>0</v>
      </c>
      <c r="AA59" s="83">
        <v>1</v>
      </c>
      <c r="AB59" s="83">
        <v>0</v>
      </c>
      <c r="AC59" s="83">
        <v>1</v>
      </c>
      <c r="AD59" s="83">
        <v>2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22">
        <v>0</v>
      </c>
      <c r="AL59" s="95">
        <f t="shared" si="6"/>
        <v>7</v>
      </c>
      <c r="AM59" s="123">
        <f t="shared" si="7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33</v>
      </c>
      <c r="B60" s="117" t="s">
        <v>85</v>
      </c>
      <c r="C60" s="118">
        <v>228</v>
      </c>
      <c r="D60" s="83">
        <v>81</v>
      </c>
      <c r="E60" s="83">
        <v>98</v>
      </c>
      <c r="F60" s="83">
        <v>1</v>
      </c>
      <c r="G60" s="83">
        <v>178</v>
      </c>
      <c r="H60" s="119">
        <v>0.7807017543859649</v>
      </c>
      <c r="I60" s="83">
        <v>3</v>
      </c>
      <c r="J60" s="83">
        <v>5</v>
      </c>
      <c r="K60" s="122">
        <v>170</v>
      </c>
      <c r="L60" s="185">
        <v>0.7456140350877193</v>
      </c>
      <c r="M60" s="186">
        <v>8</v>
      </c>
      <c r="N60" s="118">
        <v>3</v>
      </c>
      <c r="O60" s="83">
        <v>34</v>
      </c>
      <c r="P60" s="83">
        <v>3</v>
      </c>
      <c r="Q60" s="83">
        <v>26</v>
      </c>
      <c r="R60" s="83">
        <v>45</v>
      </c>
      <c r="S60" s="83">
        <v>29</v>
      </c>
      <c r="T60" s="83">
        <v>6</v>
      </c>
      <c r="U60" s="83">
        <v>8</v>
      </c>
      <c r="V60" s="83">
        <v>16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1</v>
      </c>
      <c r="AD60" s="83">
        <v>3</v>
      </c>
      <c r="AE60" s="83">
        <v>1</v>
      </c>
      <c r="AF60" s="83">
        <v>0</v>
      </c>
      <c r="AG60" s="83">
        <v>0</v>
      </c>
      <c r="AH60" s="83">
        <v>1</v>
      </c>
      <c r="AI60" s="122">
        <v>0</v>
      </c>
      <c r="AJ60" s="122">
        <v>0</v>
      </c>
      <c r="AK60" s="122">
        <v>0</v>
      </c>
      <c r="AL60" s="95">
        <f t="shared" si="6"/>
        <v>16</v>
      </c>
      <c r="AM60" s="123">
        <f t="shared" si="7"/>
        <v>1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33</v>
      </c>
      <c r="B61" s="117" t="s">
        <v>86</v>
      </c>
      <c r="C61" s="118">
        <v>66</v>
      </c>
      <c r="D61" s="83">
        <v>38</v>
      </c>
      <c r="E61" s="83">
        <v>21</v>
      </c>
      <c r="F61" s="83">
        <v>0</v>
      </c>
      <c r="G61" s="83">
        <v>59</v>
      </c>
      <c r="H61" s="119">
        <v>0.8939393939393939</v>
      </c>
      <c r="I61" s="83">
        <v>0</v>
      </c>
      <c r="J61" s="83">
        <v>1</v>
      </c>
      <c r="K61" s="122">
        <v>58</v>
      </c>
      <c r="L61" s="185">
        <v>0.8787878787878788</v>
      </c>
      <c r="M61" s="186">
        <v>4</v>
      </c>
      <c r="N61" s="118">
        <v>1</v>
      </c>
      <c r="O61" s="83">
        <v>15</v>
      </c>
      <c r="P61" s="83">
        <v>0</v>
      </c>
      <c r="Q61" s="83">
        <v>5</v>
      </c>
      <c r="R61" s="83">
        <v>20</v>
      </c>
      <c r="S61" s="83">
        <v>0</v>
      </c>
      <c r="T61" s="83">
        <v>13</v>
      </c>
      <c r="U61" s="83">
        <v>0</v>
      </c>
      <c r="V61" s="83">
        <v>4</v>
      </c>
      <c r="W61" s="122">
        <v>0</v>
      </c>
      <c r="X61" s="122">
        <v>0</v>
      </c>
      <c r="Y61" s="117">
        <v>0</v>
      </c>
      <c r="Z61" s="118">
        <v>0</v>
      </c>
      <c r="AA61" s="83">
        <v>1</v>
      </c>
      <c r="AB61" s="83">
        <v>0</v>
      </c>
      <c r="AC61" s="83">
        <v>0</v>
      </c>
      <c r="AD61" s="83">
        <v>2</v>
      </c>
      <c r="AE61" s="83">
        <v>0</v>
      </c>
      <c r="AF61" s="83">
        <v>1</v>
      </c>
      <c r="AG61" s="83">
        <v>0</v>
      </c>
      <c r="AH61" s="83">
        <v>0</v>
      </c>
      <c r="AI61" s="122">
        <v>0</v>
      </c>
      <c r="AJ61" s="122">
        <v>0</v>
      </c>
      <c r="AK61" s="122">
        <v>0</v>
      </c>
      <c r="AL61" s="95">
        <f t="shared" si="6"/>
        <v>4</v>
      </c>
      <c r="AM61" s="123">
        <f t="shared" si="7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33</v>
      </c>
      <c r="B62" s="117" t="s">
        <v>87</v>
      </c>
      <c r="C62" s="118">
        <v>56</v>
      </c>
      <c r="D62" s="83">
        <v>46</v>
      </c>
      <c r="E62" s="83">
        <v>9</v>
      </c>
      <c r="F62" s="83">
        <v>1</v>
      </c>
      <c r="G62" s="83">
        <v>54</v>
      </c>
      <c r="H62" s="119">
        <v>0.9642857142857143</v>
      </c>
      <c r="I62" s="83">
        <v>1</v>
      </c>
      <c r="J62" s="83">
        <v>0</v>
      </c>
      <c r="K62" s="122">
        <v>53</v>
      </c>
      <c r="L62" s="185">
        <v>0.9464285714285714</v>
      </c>
      <c r="M62" s="186">
        <v>4</v>
      </c>
      <c r="N62" s="118">
        <v>0</v>
      </c>
      <c r="O62" s="83">
        <v>6</v>
      </c>
      <c r="P62" s="83">
        <v>0</v>
      </c>
      <c r="Q62" s="83">
        <v>17</v>
      </c>
      <c r="R62" s="83">
        <v>18</v>
      </c>
      <c r="S62" s="83">
        <v>0</v>
      </c>
      <c r="T62" s="83">
        <v>6</v>
      </c>
      <c r="U62" s="83">
        <v>3</v>
      </c>
      <c r="V62" s="83">
        <v>3</v>
      </c>
      <c r="W62" s="122">
        <v>0</v>
      </c>
      <c r="X62" s="122">
        <v>0</v>
      </c>
      <c r="Y62" s="117">
        <v>0</v>
      </c>
      <c r="Z62" s="118">
        <v>0</v>
      </c>
      <c r="AA62" s="83">
        <v>0</v>
      </c>
      <c r="AB62" s="83">
        <v>0</v>
      </c>
      <c r="AC62" s="83">
        <v>2</v>
      </c>
      <c r="AD62" s="83">
        <v>2</v>
      </c>
      <c r="AE62" s="83">
        <v>0</v>
      </c>
      <c r="AF62" s="83">
        <v>0</v>
      </c>
      <c r="AG62" s="83">
        <v>0</v>
      </c>
      <c r="AH62" s="83">
        <v>0</v>
      </c>
      <c r="AI62" s="122">
        <v>0</v>
      </c>
      <c r="AJ62" s="122">
        <v>0</v>
      </c>
      <c r="AK62" s="122">
        <v>0</v>
      </c>
      <c r="AL62" s="95">
        <f t="shared" si="6"/>
        <v>3</v>
      </c>
      <c r="AM62" s="123">
        <f t="shared" si="7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33</v>
      </c>
      <c r="B63" s="117" t="s">
        <v>88</v>
      </c>
      <c r="C63" s="118">
        <v>215</v>
      </c>
      <c r="D63" s="83">
        <v>26</v>
      </c>
      <c r="E63" s="83">
        <v>159</v>
      </c>
      <c r="F63" s="83">
        <v>1</v>
      </c>
      <c r="G63" s="83">
        <v>184</v>
      </c>
      <c r="H63" s="119">
        <v>0.8558139534883721</v>
      </c>
      <c r="I63" s="83">
        <v>5</v>
      </c>
      <c r="J63" s="83">
        <v>6</v>
      </c>
      <c r="K63" s="122">
        <v>173</v>
      </c>
      <c r="L63" s="185">
        <v>0.8046511627906977</v>
      </c>
      <c r="M63" s="186">
        <v>8</v>
      </c>
      <c r="N63" s="118">
        <v>3</v>
      </c>
      <c r="O63" s="83">
        <v>40</v>
      </c>
      <c r="P63" s="83">
        <v>2</v>
      </c>
      <c r="Q63" s="83">
        <v>9</v>
      </c>
      <c r="R63" s="83">
        <v>42</v>
      </c>
      <c r="S63" s="83">
        <v>49</v>
      </c>
      <c r="T63" s="83">
        <v>7</v>
      </c>
      <c r="U63" s="83">
        <v>5</v>
      </c>
      <c r="V63" s="83">
        <v>16</v>
      </c>
      <c r="W63" s="122">
        <v>0</v>
      </c>
      <c r="X63" s="122">
        <v>0</v>
      </c>
      <c r="Y63" s="117">
        <v>0</v>
      </c>
      <c r="Z63" s="118">
        <v>0</v>
      </c>
      <c r="AA63" s="83">
        <v>2</v>
      </c>
      <c r="AB63" s="83">
        <v>0</v>
      </c>
      <c r="AC63" s="83">
        <v>0</v>
      </c>
      <c r="AD63" s="83">
        <v>2</v>
      </c>
      <c r="AE63" s="83">
        <v>3</v>
      </c>
      <c r="AF63" s="83">
        <v>0</v>
      </c>
      <c r="AG63" s="83">
        <v>0</v>
      </c>
      <c r="AH63" s="83">
        <v>1</v>
      </c>
      <c r="AI63" s="122">
        <v>0</v>
      </c>
      <c r="AJ63" s="122">
        <v>0</v>
      </c>
      <c r="AK63" s="122">
        <v>0</v>
      </c>
      <c r="AL63" s="95">
        <f t="shared" si="6"/>
        <v>16</v>
      </c>
      <c r="AM63" s="123">
        <f t="shared" si="7"/>
        <v>1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33</v>
      </c>
      <c r="B64" s="117" t="s">
        <v>89</v>
      </c>
      <c r="C64" s="118">
        <v>59</v>
      </c>
      <c r="D64" s="83">
        <v>41</v>
      </c>
      <c r="E64" s="83">
        <v>10</v>
      </c>
      <c r="F64" s="83">
        <v>0</v>
      </c>
      <c r="G64" s="83">
        <v>51</v>
      </c>
      <c r="H64" s="119">
        <v>0.864406779661017</v>
      </c>
      <c r="I64" s="83">
        <v>3</v>
      </c>
      <c r="J64" s="83">
        <v>1</v>
      </c>
      <c r="K64" s="122">
        <v>47</v>
      </c>
      <c r="L64" s="185">
        <v>0.7966101694915254</v>
      </c>
      <c r="M64" s="186">
        <v>4</v>
      </c>
      <c r="N64" s="118">
        <v>0</v>
      </c>
      <c r="O64" s="83">
        <v>0</v>
      </c>
      <c r="P64" s="83">
        <v>0</v>
      </c>
      <c r="Q64" s="83">
        <v>8</v>
      </c>
      <c r="R64" s="83">
        <v>11</v>
      </c>
      <c r="S64" s="83">
        <v>3</v>
      </c>
      <c r="T64" s="83">
        <v>14</v>
      </c>
      <c r="U64" s="83">
        <v>9</v>
      </c>
      <c r="V64" s="83">
        <v>2</v>
      </c>
      <c r="W64" s="122">
        <v>0</v>
      </c>
      <c r="X64" s="122">
        <v>0</v>
      </c>
      <c r="Y64" s="117">
        <v>0</v>
      </c>
      <c r="Z64" s="118">
        <v>0</v>
      </c>
      <c r="AA64" s="83">
        <v>0</v>
      </c>
      <c r="AB64" s="83">
        <v>0</v>
      </c>
      <c r="AC64" s="83">
        <v>1</v>
      </c>
      <c r="AD64" s="83">
        <v>1</v>
      </c>
      <c r="AE64" s="83">
        <v>0</v>
      </c>
      <c r="AF64" s="83">
        <v>1</v>
      </c>
      <c r="AG64" s="83">
        <v>1</v>
      </c>
      <c r="AH64" s="83">
        <v>0</v>
      </c>
      <c r="AI64" s="122">
        <v>0</v>
      </c>
      <c r="AJ64" s="122">
        <v>0</v>
      </c>
      <c r="AK64" s="122">
        <v>0</v>
      </c>
      <c r="AL64" s="95">
        <f t="shared" si="6"/>
        <v>2</v>
      </c>
      <c r="AM64" s="123">
        <f t="shared" si="7"/>
        <v>0</v>
      </c>
      <c r="AN64" s="124">
        <f t="shared" si="4"/>
        <v>0</v>
      </c>
      <c r="AO64" s="124">
        <f t="shared" si="5"/>
        <v>0</v>
      </c>
    </row>
    <row r="65" spans="1:41" s="124" customFormat="1" ht="11.25">
      <c r="A65" s="95" t="s">
        <v>33</v>
      </c>
      <c r="B65" s="117" t="s">
        <v>90</v>
      </c>
      <c r="C65" s="118">
        <v>77</v>
      </c>
      <c r="D65" s="83">
        <v>46</v>
      </c>
      <c r="E65" s="83">
        <v>20</v>
      </c>
      <c r="F65" s="83">
        <v>2</v>
      </c>
      <c r="G65" s="83">
        <v>64</v>
      </c>
      <c r="H65" s="119">
        <v>0.8311688311688312</v>
      </c>
      <c r="I65" s="83">
        <v>5</v>
      </c>
      <c r="J65" s="83">
        <v>0</v>
      </c>
      <c r="K65" s="122">
        <v>59</v>
      </c>
      <c r="L65" s="185">
        <v>0.7662337662337663</v>
      </c>
      <c r="M65" s="186">
        <v>6</v>
      </c>
      <c r="N65" s="118">
        <v>2</v>
      </c>
      <c r="O65" s="83">
        <v>6</v>
      </c>
      <c r="P65" s="83">
        <v>0</v>
      </c>
      <c r="Q65" s="83">
        <v>15</v>
      </c>
      <c r="R65" s="83">
        <v>15</v>
      </c>
      <c r="S65" s="83">
        <v>0</v>
      </c>
      <c r="T65" s="83">
        <v>5</v>
      </c>
      <c r="U65" s="83">
        <v>7</v>
      </c>
      <c r="V65" s="83">
        <v>9</v>
      </c>
      <c r="W65" s="122">
        <v>0</v>
      </c>
      <c r="X65" s="122">
        <v>0</v>
      </c>
      <c r="Y65" s="117">
        <v>0</v>
      </c>
      <c r="Z65" s="118">
        <v>0</v>
      </c>
      <c r="AA65" s="83">
        <v>0</v>
      </c>
      <c r="AB65" s="83">
        <v>0</v>
      </c>
      <c r="AC65" s="83">
        <v>2</v>
      </c>
      <c r="AD65" s="83">
        <v>2</v>
      </c>
      <c r="AE65" s="83">
        <v>0</v>
      </c>
      <c r="AF65" s="83">
        <v>0</v>
      </c>
      <c r="AG65" s="83">
        <v>1</v>
      </c>
      <c r="AH65" s="83">
        <v>1</v>
      </c>
      <c r="AI65" s="122">
        <v>0</v>
      </c>
      <c r="AJ65" s="122">
        <v>0</v>
      </c>
      <c r="AK65" s="122">
        <v>0</v>
      </c>
      <c r="AL65" s="95">
        <f t="shared" si="6"/>
        <v>9</v>
      </c>
      <c r="AM65" s="123">
        <f t="shared" si="7"/>
        <v>1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33</v>
      </c>
      <c r="B66" s="117" t="s">
        <v>91</v>
      </c>
      <c r="C66" s="118">
        <v>93</v>
      </c>
      <c r="D66" s="83">
        <v>59</v>
      </c>
      <c r="E66" s="83">
        <v>21</v>
      </c>
      <c r="F66" s="83">
        <v>0</v>
      </c>
      <c r="G66" s="83">
        <v>80</v>
      </c>
      <c r="H66" s="119">
        <v>0.8602150537634409</v>
      </c>
      <c r="I66" s="83">
        <v>1</v>
      </c>
      <c r="J66" s="83">
        <v>1</v>
      </c>
      <c r="K66" s="83">
        <v>78</v>
      </c>
      <c r="L66" s="120">
        <v>0.8387096774193549</v>
      </c>
      <c r="M66" s="121">
        <v>6</v>
      </c>
      <c r="N66" s="118">
        <v>0</v>
      </c>
      <c r="O66" s="83">
        <v>8</v>
      </c>
      <c r="P66" s="83">
        <v>1</v>
      </c>
      <c r="Q66" s="83">
        <v>16</v>
      </c>
      <c r="R66" s="83">
        <v>26</v>
      </c>
      <c r="S66" s="83">
        <v>8</v>
      </c>
      <c r="T66" s="83">
        <v>9</v>
      </c>
      <c r="U66" s="83">
        <v>2</v>
      </c>
      <c r="V66" s="83">
        <v>8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2</v>
      </c>
      <c r="AD66" s="83">
        <v>3</v>
      </c>
      <c r="AE66" s="83">
        <v>0</v>
      </c>
      <c r="AF66" s="83">
        <v>1</v>
      </c>
      <c r="AG66" s="83">
        <v>0</v>
      </c>
      <c r="AH66" s="83">
        <v>0</v>
      </c>
      <c r="AI66" s="122">
        <v>0</v>
      </c>
      <c r="AJ66" s="122">
        <v>0</v>
      </c>
      <c r="AK66" s="122">
        <v>0</v>
      </c>
      <c r="AL66" s="95">
        <f>+V66+W66+X66+Y66</f>
        <v>8</v>
      </c>
      <c r="AM66" s="123">
        <f>+AH66+AI66+AJ66+AK66</f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33</v>
      </c>
      <c r="B67" s="186" t="s">
        <v>92</v>
      </c>
      <c r="C67" s="118">
        <v>64</v>
      </c>
      <c r="D67" s="83">
        <v>40</v>
      </c>
      <c r="E67" s="83">
        <v>17</v>
      </c>
      <c r="F67" s="83">
        <v>0</v>
      </c>
      <c r="G67" s="83">
        <v>57</v>
      </c>
      <c r="H67" s="119">
        <v>0.890625</v>
      </c>
      <c r="I67" s="83">
        <v>1</v>
      </c>
      <c r="J67" s="83">
        <v>0</v>
      </c>
      <c r="K67" s="122">
        <v>56</v>
      </c>
      <c r="L67" s="185">
        <v>0.875</v>
      </c>
      <c r="M67" s="186">
        <v>4</v>
      </c>
      <c r="N67" s="118">
        <v>3</v>
      </c>
      <c r="O67" s="83">
        <v>7</v>
      </c>
      <c r="P67" s="83">
        <v>1</v>
      </c>
      <c r="Q67" s="83">
        <v>1</v>
      </c>
      <c r="R67" s="83">
        <v>13</v>
      </c>
      <c r="S67" s="83">
        <v>0</v>
      </c>
      <c r="T67" s="83">
        <v>14</v>
      </c>
      <c r="U67" s="83">
        <v>11</v>
      </c>
      <c r="V67" s="83">
        <v>6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0</v>
      </c>
      <c r="AD67" s="83">
        <v>1</v>
      </c>
      <c r="AE67" s="83">
        <v>0</v>
      </c>
      <c r="AF67" s="83">
        <v>2</v>
      </c>
      <c r="AG67" s="83">
        <v>1</v>
      </c>
      <c r="AH67" s="83">
        <v>0</v>
      </c>
      <c r="AI67" s="122">
        <v>0</v>
      </c>
      <c r="AJ67" s="122">
        <v>0</v>
      </c>
      <c r="AK67" s="122">
        <v>0</v>
      </c>
      <c r="AL67" s="95">
        <f>V67+W67+X67+Y67</f>
        <v>6</v>
      </c>
      <c r="AM67" s="123">
        <f>AH67+AI67+AJ67+AK67</f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33</v>
      </c>
      <c r="B68" s="186" t="s">
        <v>93</v>
      </c>
      <c r="C68" s="118">
        <v>49</v>
      </c>
      <c r="D68" s="83">
        <v>37</v>
      </c>
      <c r="E68" s="83">
        <v>7</v>
      </c>
      <c r="F68" s="83">
        <v>1</v>
      </c>
      <c r="G68" s="83">
        <v>43</v>
      </c>
      <c r="H68" s="119">
        <v>0.8775510204081632</v>
      </c>
      <c r="I68" s="83">
        <v>0</v>
      </c>
      <c r="J68" s="83">
        <v>1</v>
      </c>
      <c r="K68" s="122">
        <v>42</v>
      </c>
      <c r="L68" s="185">
        <v>0.8571428571428571</v>
      </c>
      <c r="M68" s="186">
        <v>4</v>
      </c>
      <c r="N68" s="118">
        <v>2</v>
      </c>
      <c r="O68" s="83">
        <v>4</v>
      </c>
      <c r="P68" s="83">
        <v>0</v>
      </c>
      <c r="Q68" s="83">
        <v>5</v>
      </c>
      <c r="R68" s="83">
        <v>8</v>
      </c>
      <c r="S68" s="83">
        <v>11</v>
      </c>
      <c r="T68" s="83">
        <v>4</v>
      </c>
      <c r="U68" s="83">
        <v>4</v>
      </c>
      <c r="V68" s="83">
        <v>4</v>
      </c>
      <c r="W68" s="122">
        <v>0</v>
      </c>
      <c r="X68" s="122"/>
      <c r="Y68" s="117"/>
      <c r="Z68" s="118">
        <v>0</v>
      </c>
      <c r="AA68" s="83">
        <v>0</v>
      </c>
      <c r="AB68" s="83">
        <v>0</v>
      </c>
      <c r="AC68" s="83">
        <v>1</v>
      </c>
      <c r="AD68" s="83">
        <v>1</v>
      </c>
      <c r="AE68" s="83">
        <v>2</v>
      </c>
      <c r="AF68" s="83">
        <v>0</v>
      </c>
      <c r="AG68" s="83">
        <v>0</v>
      </c>
      <c r="AH68" s="83">
        <v>0</v>
      </c>
      <c r="AI68" s="122">
        <v>0</v>
      </c>
      <c r="AJ68" s="122"/>
      <c r="AK68" s="122"/>
      <c r="AL68" s="95">
        <f>V68+W68+X68+Y68</f>
        <v>4</v>
      </c>
      <c r="AM68" s="123">
        <f>AH68+AI68+AJ68+AK68</f>
        <v>0</v>
      </c>
      <c r="AN68" s="124">
        <f t="shared" si="4"/>
        <v>0</v>
      </c>
      <c r="AO68" s="124">
        <f t="shared" si="5"/>
        <v>0</v>
      </c>
    </row>
    <row r="69" spans="1:41" s="124" customFormat="1" ht="11.25">
      <c r="A69" s="95" t="s">
        <v>33</v>
      </c>
      <c r="B69" s="83" t="s">
        <v>94</v>
      </c>
      <c r="C69" s="83">
        <v>96</v>
      </c>
      <c r="D69" s="83">
        <v>62</v>
      </c>
      <c r="E69" s="83">
        <v>9</v>
      </c>
      <c r="F69" s="83">
        <v>0</v>
      </c>
      <c r="G69" s="83">
        <v>71</v>
      </c>
      <c r="H69" s="119">
        <v>0.7395833333333334</v>
      </c>
      <c r="I69" s="83">
        <v>2</v>
      </c>
      <c r="J69" s="83">
        <v>0</v>
      </c>
      <c r="K69" s="83">
        <v>69</v>
      </c>
      <c r="L69" s="119">
        <v>0.71875</v>
      </c>
      <c r="M69" s="83">
        <v>6</v>
      </c>
      <c r="N69" s="83">
        <v>0</v>
      </c>
      <c r="O69" s="83">
        <v>24</v>
      </c>
      <c r="P69" s="83">
        <v>1</v>
      </c>
      <c r="Q69" s="83">
        <v>12</v>
      </c>
      <c r="R69" s="83">
        <v>11</v>
      </c>
      <c r="S69" s="83">
        <v>7</v>
      </c>
      <c r="T69" s="83">
        <v>9</v>
      </c>
      <c r="U69" s="83">
        <v>1</v>
      </c>
      <c r="V69" s="83">
        <v>4</v>
      </c>
      <c r="W69" s="83">
        <v>0</v>
      </c>
      <c r="X69" s="83">
        <v>0</v>
      </c>
      <c r="Y69" s="83">
        <v>0</v>
      </c>
      <c r="Z69" s="83">
        <v>0</v>
      </c>
      <c r="AA69" s="83">
        <v>3</v>
      </c>
      <c r="AB69" s="83">
        <v>0</v>
      </c>
      <c r="AC69" s="83">
        <v>1</v>
      </c>
      <c r="AD69" s="83">
        <v>1</v>
      </c>
      <c r="AE69" s="83">
        <v>0</v>
      </c>
      <c r="AF69" s="83">
        <v>1</v>
      </c>
      <c r="AG69" s="83">
        <v>0</v>
      </c>
      <c r="AH69" s="83">
        <v>0</v>
      </c>
      <c r="AI69" s="83">
        <v>0</v>
      </c>
      <c r="AJ69" s="83">
        <v>0</v>
      </c>
      <c r="AK69" s="83">
        <v>0</v>
      </c>
      <c r="AL69" s="95">
        <f>+V69+W69+X69+Y69</f>
        <v>4</v>
      </c>
      <c r="AM69" s="123">
        <f>+AH69+AI69+AJ69+AK69</f>
        <v>0</v>
      </c>
      <c r="AN69" s="124">
        <f t="shared" si="4"/>
        <v>0</v>
      </c>
      <c r="AO69" s="124">
        <f t="shared" si="5"/>
        <v>0</v>
      </c>
    </row>
    <row r="70" spans="1:39" s="124" customFormat="1" ht="11.25">
      <c r="A70" s="95" t="s">
        <v>33</v>
      </c>
      <c r="B70" s="83" t="s">
        <v>162</v>
      </c>
      <c r="C70" s="83">
        <v>119</v>
      </c>
      <c r="D70" s="83">
        <v>53</v>
      </c>
      <c r="E70" s="83">
        <v>36</v>
      </c>
      <c r="F70" s="83">
        <v>0</v>
      </c>
      <c r="G70" s="83">
        <v>89</v>
      </c>
      <c r="H70" s="119">
        <v>0.7478991596638656</v>
      </c>
      <c r="I70" s="83">
        <v>2</v>
      </c>
      <c r="J70" s="83">
        <v>0</v>
      </c>
      <c r="K70" s="83">
        <v>87</v>
      </c>
      <c r="L70" s="119">
        <v>0.7310924369747899</v>
      </c>
      <c r="M70" s="83">
        <v>6</v>
      </c>
      <c r="N70" s="83">
        <v>1</v>
      </c>
      <c r="O70" s="83">
        <v>4</v>
      </c>
      <c r="P70" s="83">
        <v>1</v>
      </c>
      <c r="Q70" s="83">
        <v>27</v>
      </c>
      <c r="R70" s="83">
        <v>27</v>
      </c>
      <c r="S70" s="83">
        <v>1</v>
      </c>
      <c r="T70" s="83">
        <v>13</v>
      </c>
      <c r="U70" s="83">
        <v>4</v>
      </c>
      <c r="V70" s="83">
        <v>9</v>
      </c>
      <c r="W70" s="83">
        <v>0</v>
      </c>
      <c r="X70" s="83">
        <v>0</v>
      </c>
      <c r="Y70" s="83">
        <v>0</v>
      </c>
      <c r="Z70" s="83">
        <v>0</v>
      </c>
      <c r="AA70" s="83">
        <v>0</v>
      </c>
      <c r="AB70" s="83">
        <v>0</v>
      </c>
      <c r="AC70" s="83">
        <v>3</v>
      </c>
      <c r="AD70" s="83">
        <v>2</v>
      </c>
      <c r="AE70" s="83">
        <v>0</v>
      </c>
      <c r="AF70" s="83">
        <v>1</v>
      </c>
      <c r="AG70" s="83">
        <v>0</v>
      </c>
      <c r="AH70" s="83">
        <v>0</v>
      </c>
      <c r="AI70" s="83">
        <v>0</v>
      </c>
      <c r="AJ70" s="83">
        <v>0</v>
      </c>
      <c r="AK70" s="83">
        <v>0</v>
      </c>
      <c r="AL70" s="95">
        <f>+V70+W70+X70+Y70</f>
        <v>9</v>
      </c>
      <c r="AM70" s="123">
        <f>+AH70+AI70+AJ70+AK70</f>
        <v>0</v>
      </c>
    </row>
    <row r="71" spans="1:41" s="124" customFormat="1" ht="11.25">
      <c r="A71" s="95" t="s">
        <v>33</v>
      </c>
      <c r="B71" s="83" t="s">
        <v>96</v>
      </c>
      <c r="C71" s="83">
        <v>119</v>
      </c>
      <c r="D71" s="83">
        <v>63</v>
      </c>
      <c r="E71" s="83">
        <v>32</v>
      </c>
      <c r="F71" s="83">
        <v>0</v>
      </c>
      <c r="G71" s="83">
        <v>95</v>
      </c>
      <c r="H71" s="119">
        <v>0.7983193277310925</v>
      </c>
      <c r="I71" s="83">
        <v>2</v>
      </c>
      <c r="J71" s="83">
        <v>1</v>
      </c>
      <c r="K71" s="83">
        <v>92</v>
      </c>
      <c r="L71" s="119">
        <v>0.773109243697479</v>
      </c>
      <c r="M71" s="83">
        <v>6</v>
      </c>
      <c r="N71" s="83">
        <v>1</v>
      </c>
      <c r="O71" s="83">
        <v>19</v>
      </c>
      <c r="P71" s="83">
        <v>2</v>
      </c>
      <c r="Q71" s="83">
        <v>16</v>
      </c>
      <c r="R71" s="83">
        <v>25</v>
      </c>
      <c r="S71" s="83">
        <v>3</v>
      </c>
      <c r="T71" s="83">
        <v>7</v>
      </c>
      <c r="U71" s="83">
        <v>12</v>
      </c>
      <c r="V71" s="83">
        <v>7</v>
      </c>
      <c r="W71" s="83">
        <v>0</v>
      </c>
      <c r="X71" s="83">
        <v>0</v>
      </c>
      <c r="Y71" s="83">
        <v>0</v>
      </c>
      <c r="Z71" s="83">
        <v>0</v>
      </c>
      <c r="AA71" s="83">
        <v>2</v>
      </c>
      <c r="AB71" s="83">
        <v>0</v>
      </c>
      <c r="AC71" s="83">
        <v>1</v>
      </c>
      <c r="AD71" s="83">
        <v>2</v>
      </c>
      <c r="AE71" s="83">
        <v>0</v>
      </c>
      <c r="AF71" s="83">
        <v>0</v>
      </c>
      <c r="AG71" s="83">
        <v>1</v>
      </c>
      <c r="AH71" s="83">
        <v>0</v>
      </c>
      <c r="AI71" s="83">
        <v>0</v>
      </c>
      <c r="AJ71" s="83">
        <v>0</v>
      </c>
      <c r="AK71" s="83">
        <v>0</v>
      </c>
      <c r="AL71" s="95">
        <f aca="true" t="shared" si="8" ref="AL71:AL82">V71+W71+X71+Y71</f>
        <v>7</v>
      </c>
      <c r="AM71" s="123">
        <f aca="true" t="shared" si="9" ref="AM71:AM82">AH71+AI71+AJ71+AK71</f>
        <v>0</v>
      </c>
      <c r="AN71" s="124">
        <f aca="true" t="shared" si="10" ref="AN71:AN102">N71+O71+P71+Q71+R71+S71+T71+U71+V71+W71+X71+Y71-K71</f>
        <v>0</v>
      </c>
      <c r="AO71" s="124">
        <f aca="true" t="shared" si="11" ref="AO71:AO102">Z71+AA71+AB71+AC71+AD71+AE71+AF71+AG71+AH71+AI71+AJ71+AK71-M71</f>
        <v>0</v>
      </c>
    </row>
    <row r="72" spans="1:41" s="124" customFormat="1" ht="11.25">
      <c r="A72" s="95" t="s">
        <v>33</v>
      </c>
      <c r="B72" s="83" t="s">
        <v>70</v>
      </c>
      <c r="C72" s="83">
        <v>66</v>
      </c>
      <c r="D72" s="83">
        <v>40</v>
      </c>
      <c r="E72" s="83">
        <v>15</v>
      </c>
      <c r="F72" s="83">
        <v>1</v>
      </c>
      <c r="G72" s="83">
        <v>54</v>
      </c>
      <c r="H72" s="119">
        <v>0.8181818181818182</v>
      </c>
      <c r="I72" s="83">
        <v>1</v>
      </c>
      <c r="J72" s="83">
        <v>0</v>
      </c>
      <c r="K72" s="83">
        <v>53</v>
      </c>
      <c r="L72" s="119">
        <v>0.803030303030303</v>
      </c>
      <c r="M72" s="83">
        <v>4</v>
      </c>
      <c r="N72" s="83">
        <v>2</v>
      </c>
      <c r="O72" s="83">
        <v>14</v>
      </c>
      <c r="P72" s="83">
        <v>2</v>
      </c>
      <c r="Q72" s="83">
        <v>2</v>
      </c>
      <c r="R72" s="83">
        <v>15</v>
      </c>
      <c r="S72" s="83">
        <v>9</v>
      </c>
      <c r="T72" s="83">
        <v>4</v>
      </c>
      <c r="U72" s="83">
        <v>0</v>
      </c>
      <c r="V72" s="83">
        <v>5</v>
      </c>
      <c r="W72" s="83">
        <v>0</v>
      </c>
      <c r="X72" s="83">
        <v>0</v>
      </c>
      <c r="Y72" s="83">
        <v>0</v>
      </c>
      <c r="Z72" s="83">
        <v>0</v>
      </c>
      <c r="AA72" s="83">
        <v>1</v>
      </c>
      <c r="AB72" s="83">
        <v>0</v>
      </c>
      <c r="AC72" s="83">
        <v>0</v>
      </c>
      <c r="AD72" s="83">
        <v>2</v>
      </c>
      <c r="AE72" s="83">
        <v>1</v>
      </c>
      <c r="AF72" s="83">
        <v>0</v>
      </c>
      <c r="AG72" s="83">
        <v>0</v>
      </c>
      <c r="AH72" s="83">
        <v>0</v>
      </c>
      <c r="AI72" s="83">
        <v>0</v>
      </c>
      <c r="AJ72" s="83">
        <v>0</v>
      </c>
      <c r="AK72" s="83">
        <v>0</v>
      </c>
      <c r="AL72" s="95">
        <f t="shared" si="8"/>
        <v>5</v>
      </c>
      <c r="AM72" s="123">
        <f t="shared" si="9"/>
        <v>0</v>
      </c>
      <c r="AN72" s="124">
        <f t="shared" si="10"/>
        <v>0</v>
      </c>
      <c r="AO72" s="124">
        <f t="shared" si="11"/>
        <v>0</v>
      </c>
    </row>
    <row r="73" spans="1:41" s="124" customFormat="1" ht="11.25">
      <c r="A73" s="95" t="s">
        <v>33</v>
      </c>
      <c r="B73" s="83" t="s">
        <v>97</v>
      </c>
      <c r="C73" s="83">
        <v>104</v>
      </c>
      <c r="D73" s="83">
        <v>53</v>
      </c>
      <c r="E73" s="83">
        <v>23</v>
      </c>
      <c r="F73" s="83">
        <v>0</v>
      </c>
      <c r="G73" s="83">
        <v>76</v>
      </c>
      <c r="H73" s="119">
        <v>0.7308</v>
      </c>
      <c r="I73" s="83">
        <v>4</v>
      </c>
      <c r="J73" s="83">
        <v>2</v>
      </c>
      <c r="K73" s="83">
        <v>70</v>
      </c>
      <c r="L73" s="119">
        <v>0.6730769230769231</v>
      </c>
      <c r="M73" s="83">
        <v>6</v>
      </c>
      <c r="N73" s="83">
        <v>3</v>
      </c>
      <c r="O73" s="83">
        <v>7</v>
      </c>
      <c r="P73" s="83">
        <v>2</v>
      </c>
      <c r="Q73" s="83">
        <v>9</v>
      </c>
      <c r="R73" s="83">
        <v>29</v>
      </c>
      <c r="S73" s="83">
        <v>3</v>
      </c>
      <c r="T73" s="83">
        <v>5</v>
      </c>
      <c r="U73" s="83">
        <v>8</v>
      </c>
      <c r="V73" s="83">
        <v>4</v>
      </c>
      <c r="W73" s="83">
        <v>0</v>
      </c>
      <c r="X73" s="83">
        <v>0</v>
      </c>
      <c r="Y73" s="83">
        <v>0</v>
      </c>
      <c r="Z73" s="83">
        <v>0</v>
      </c>
      <c r="AA73" s="83">
        <v>0</v>
      </c>
      <c r="AB73" s="83">
        <v>0</v>
      </c>
      <c r="AC73" s="83">
        <v>1</v>
      </c>
      <c r="AD73" s="83">
        <v>4</v>
      </c>
      <c r="AE73" s="83">
        <v>0</v>
      </c>
      <c r="AF73" s="83">
        <v>0</v>
      </c>
      <c r="AG73" s="83">
        <v>1</v>
      </c>
      <c r="AH73" s="83">
        <v>0</v>
      </c>
      <c r="AI73" s="83">
        <v>0</v>
      </c>
      <c r="AJ73" s="83">
        <v>0</v>
      </c>
      <c r="AK73" s="83">
        <v>0</v>
      </c>
      <c r="AL73" s="95">
        <f t="shared" si="8"/>
        <v>4</v>
      </c>
      <c r="AM73" s="123">
        <f t="shared" si="9"/>
        <v>0</v>
      </c>
      <c r="AN73" s="124">
        <f t="shared" si="10"/>
        <v>0</v>
      </c>
      <c r="AO73" s="124">
        <f t="shared" si="11"/>
        <v>0</v>
      </c>
    </row>
    <row r="74" spans="1:41" s="124" customFormat="1" ht="11.25">
      <c r="A74" s="95" t="s">
        <v>33</v>
      </c>
      <c r="B74" s="83" t="s">
        <v>124</v>
      </c>
      <c r="C74" s="83">
        <v>95</v>
      </c>
      <c r="D74" s="83">
        <v>34</v>
      </c>
      <c r="E74" s="83">
        <v>28</v>
      </c>
      <c r="F74" s="83">
        <v>1</v>
      </c>
      <c r="G74" s="83">
        <v>61</v>
      </c>
      <c r="H74" s="119">
        <v>0.6421052631578947</v>
      </c>
      <c r="I74" s="83">
        <v>0</v>
      </c>
      <c r="J74" s="83">
        <v>0</v>
      </c>
      <c r="K74" s="83">
        <v>61</v>
      </c>
      <c r="L74" s="119">
        <v>0.6421052631578947</v>
      </c>
      <c r="M74" s="83">
        <v>6</v>
      </c>
      <c r="N74" s="83">
        <v>1</v>
      </c>
      <c r="O74" s="83">
        <v>2</v>
      </c>
      <c r="P74" s="83">
        <v>1</v>
      </c>
      <c r="Q74" s="83">
        <v>12</v>
      </c>
      <c r="R74" s="83">
        <v>15</v>
      </c>
      <c r="S74" s="83">
        <v>14</v>
      </c>
      <c r="T74" s="83">
        <v>6</v>
      </c>
      <c r="U74" s="83">
        <v>4</v>
      </c>
      <c r="V74" s="83">
        <v>6</v>
      </c>
      <c r="W74" s="83">
        <v>0</v>
      </c>
      <c r="X74" s="83">
        <v>0</v>
      </c>
      <c r="Y74" s="83">
        <v>0</v>
      </c>
      <c r="Z74" s="83">
        <v>0</v>
      </c>
      <c r="AA74" s="83">
        <v>0</v>
      </c>
      <c r="AB74" s="83">
        <v>0</v>
      </c>
      <c r="AC74" s="83">
        <v>2</v>
      </c>
      <c r="AD74" s="83">
        <v>2</v>
      </c>
      <c r="AE74" s="83">
        <v>2</v>
      </c>
      <c r="AF74" s="83">
        <v>0</v>
      </c>
      <c r="AG74" s="83">
        <v>0</v>
      </c>
      <c r="AH74" s="83">
        <v>0</v>
      </c>
      <c r="AI74" s="83">
        <v>0</v>
      </c>
      <c r="AJ74" s="83">
        <v>0</v>
      </c>
      <c r="AK74" s="83">
        <v>0</v>
      </c>
      <c r="AL74" s="95">
        <f t="shared" si="8"/>
        <v>6</v>
      </c>
      <c r="AM74" s="123">
        <f t="shared" si="9"/>
        <v>0</v>
      </c>
      <c r="AN74" s="124">
        <f t="shared" si="10"/>
        <v>0</v>
      </c>
      <c r="AO74" s="124">
        <f t="shared" si="11"/>
        <v>0</v>
      </c>
    </row>
    <row r="75" spans="1:41" s="124" customFormat="1" ht="11.25">
      <c r="A75" s="95" t="s">
        <v>33</v>
      </c>
      <c r="B75" s="83" t="s">
        <v>98</v>
      </c>
      <c r="C75" s="83">
        <v>46</v>
      </c>
      <c r="D75" s="83">
        <v>38</v>
      </c>
      <c r="E75" s="83">
        <v>6</v>
      </c>
      <c r="F75" s="83">
        <v>0</v>
      </c>
      <c r="G75" s="83">
        <v>44</v>
      </c>
      <c r="H75" s="119">
        <v>0.9565217391304348</v>
      </c>
      <c r="I75" s="83">
        <v>0</v>
      </c>
      <c r="J75" s="83">
        <v>0</v>
      </c>
      <c r="K75" s="83">
        <v>44</v>
      </c>
      <c r="L75" s="119">
        <v>0.9565217391304348</v>
      </c>
      <c r="M75" s="83">
        <v>4</v>
      </c>
      <c r="N75" s="83">
        <v>1</v>
      </c>
      <c r="O75" s="83">
        <v>11</v>
      </c>
      <c r="P75" s="83">
        <v>0</v>
      </c>
      <c r="Q75" s="83">
        <v>1</v>
      </c>
      <c r="R75" s="83">
        <v>17</v>
      </c>
      <c r="S75" s="83">
        <v>1</v>
      </c>
      <c r="T75" s="83">
        <v>5</v>
      </c>
      <c r="U75" s="83">
        <v>6</v>
      </c>
      <c r="V75" s="83">
        <v>2</v>
      </c>
      <c r="W75" s="83">
        <v>0</v>
      </c>
      <c r="X75" s="83">
        <v>0</v>
      </c>
      <c r="Y75" s="83">
        <v>0</v>
      </c>
      <c r="Z75" s="83">
        <v>0</v>
      </c>
      <c r="AA75" s="83">
        <v>1</v>
      </c>
      <c r="AB75" s="83">
        <v>0</v>
      </c>
      <c r="AC75" s="83">
        <v>0</v>
      </c>
      <c r="AD75" s="83">
        <v>2</v>
      </c>
      <c r="AE75" s="83">
        <v>0</v>
      </c>
      <c r="AF75" s="83">
        <v>0</v>
      </c>
      <c r="AG75" s="83">
        <v>1</v>
      </c>
      <c r="AH75" s="83">
        <v>0</v>
      </c>
      <c r="AI75" s="83">
        <v>0</v>
      </c>
      <c r="AJ75" s="83">
        <v>0</v>
      </c>
      <c r="AK75" s="83">
        <v>0</v>
      </c>
      <c r="AL75" s="95">
        <f t="shared" si="8"/>
        <v>2</v>
      </c>
      <c r="AM75" s="123">
        <f t="shared" si="9"/>
        <v>0</v>
      </c>
      <c r="AN75" s="124">
        <f t="shared" si="10"/>
        <v>0</v>
      </c>
      <c r="AO75" s="124">
        <f t="shared" si="11"/>
        <v>0</v>
      </c>
    </row>
    <row r="76" spans="1:41" s="124" customFormat="1" ht="11.25">
      <c r="A76" s="95" t="s">
        <v>33</v>
      </c>
      <c r="B76" s="83" t="s">
        <v>99</v>
      </c>
      <c r="C76" s="83">
        <v>186</v>
      </c>
      <c r="D76" s="83">
        <v>65</v>
      </c>
      <c r="E76" s="83">
        <v>101</v>
      </c>
      <c r="F76" s="83">
        <v>1</v>
      </c>
      <c r="G76" s="83">
        <v>165</v>
      </c>
      <c r="H76" s="119">
        <v>0.8870967741935484</v>
      </c>
      <c r="I76" s="83">
        <v>1</v>
      </c>
      <c r="J76" s="83">
        <v>2</v>
      </c>
      <c r="K76" s="83">
        <v>162</v>
      </c>
      <c r="L76" s="119">
        <v>0.8709677419354839</v>
      </c>
      <c r="M76" s="83">
        <v>8</v>
      </c>
      <c r="N76" s="83">
        <v>1</v>
      </c>
      <c r="O76" s="83">
        <v>8</v>
      </c>
      <c r="P76" s="83">
        <v>3</v>
      </c>
      <c r="Q76" s="83">
        <v>8</v>
      </c>
      <c r="R76" s="83">
        <v>53</v>
      </c>
      <c r="S76" s="83">
        <v>58</v>
      </c>
      <c r="T76" s="83">
        <v>7</v>
      </c>
      <c r="U76" s="83">
        <v>9</v>
      </c>
      <c r="V76" s="83">
        <v>15</v>
      </c>
      <c r="W76" s="83">
        <v>0</v>
      </c>
      <c r="X76" s="83">
        <v>0</v>
      </c>
      <c r="Y76" s="83">
        <v>0</v>
      </c>
      <c r="Z76" s="83">
        <v>0</v>
      </c>
      <c r="AA76" s="83">
        <v>0</v>
      </c>
      <c r="AB76" s="83">
        <v>0</v>
      </c>
      <c r="AC76" s="83">
        <v>0</v>
      </c>
      <c r="AD76" s="83">
        <v>3</v>
      </c>
      <c r="AE76" s="83">
        <v>4</v>
      </c>
      <c r="AF76" s="83">
        <v>0</v>
      </c>
      <c r="AG76" s="83">
        <v>0</v>
      </c>
      <c r="AH76" s="83">
        <v>1</v>
      </c>
      <c r="AI76" s="83">
        <v>0</v>
      </c>
      <c r="AJ76" s="83">
        <v>0</v>
      </c>
      <c r="AK76" s="83">
        <v>0</v>
      </c>
      <c r="AL76" s="95">
        <f t="shared" si="8"/>
        <v>15</v>
      </c>
      <c r="AM76" s="123">
        <f t="shared" si="9"/>
        <v>1</v>
      </c>
      <c r="AN76" s="124">
        <f t="shared" si="10"/>
        <v>0</v>
      </c>
      <c r="AO76" s="124">
        <f t="shared" si="11"/>
        <v>0</v>
      </c>
    </row>
    <row r="77" spans="1:41" s="124" customFormat="1" ht="11.25">
      <c r="A77" s="95" t="s">
        <v>33</v>
      </c>
      <c r="B77" s="157" t="s">
        <v>100</v>
      </c>
      <c r="C77" s="127">
        <v>79</v>
      </c>
      <c r="D77" s="127">
        <v>23</v>
      </c>
      <c r="E77" s="127">
        <v>39</v>
      </c>
      <c r="F77" s="127">
        <v>2</v>
      </c>
      <c r="G77" s="127">
        <v>60</v>
      </c>
      <c r="H77" s="119">
        <v>0.759493670886076</v>
      </c>
      <c r="I77" s="127">
        <v>2</v>
      </c>
      <c r="J77" s="127">
        <v>4</v>
      </c>
      <c r="K77" s="128">
        <v>54</v>
      </c>
      <c r="L77" s="158">
        <v>0.6835443037974683</v>
      </c>
      <c r="M77" s="128">
        <v>6</v>
      </c>
      <c r="N77" s="132">
        <v>2</v>
      </c>
      <c r="O77" s="132">
        <v>5</v>
      </c>
      <c r="P77" s="132">
        <v>3</v>
      </c>
      <c r="Q77" s="132">
        <v>2</v>
      </c>
      <c r="R77" s="132">
        <v>26</v>
      </c>
      <c r="S77" s="132">
        <v>3</v>
      </c>
      <c r="T77" s="132">
        <v>7</v>
      </c>
      <c r="U77" s="132">
        <v>4</v>
      </c>
      <c r="V77" s="83">
        <v>2</v>
      </c>
      <c r="W77" s="83">
        <v>0</v>
      </c>
      <c r="X77" s="83">
        <v>0</v>
      </c>
      <c r="Y77" s="83">
        <v>0</v>
      </c>
      <c r="Z77" s="127">
        <v>0</v>
      </c>
      <c r="AA77" s="127">
        <v>0</v>
      </c>
      <c r="AB77" s="127">
        <v>0</v>
      </c>
      <c r="AC77" s="127">
        <v>0</v>
      </c>
      <c r="AD77" s="127">
        <v>5</v>
      </c>
      <c r="AE77" s="127">
        <v>0</v>
      </c>
      <c r="AF77" s="127">
        <v>1</v>
      </c>
      <c r="AG77" s="127">
        <v>0</v>
      </c>
      <c r="AH77" s="127">
        <v>0</v>
      </c>
      <c r="AI77" s="127">
        <v>0</v>
      </c>
      <c r="AJ77" s="127">
        <v>0</v>
      </c>
      <c r="AK77" s="127">
        <v>0</v>
      </c>
      <c r="AL77" s="95">
        <f t="shared" si="8"/>
        <v>2</v>
      </c>
      <c r="AM77" s="123">
        <f t="shared" si="9"/>
        <v>0</v>
      </c>
      <c r="AN77" s="124">
        <f t="shared" si="10"/>
        <v>0</v>
      </c>
      <c r="AO77" s="124">
        <f t="shared" si="11"/>
        <v>0</v>
      </c>
    </row>
    <row r="78" spans="1:41" s="124" customFormat="1" ht="11.25">
      <c r="A78" s="95" t="s">
        <v>33</v>
      </c>
      <c r="B78" s="83" t="s">
        <v>101</v>
      </c>
      <c r="C78" s="83">
        <v>149</v>
      </c>
      <c r="D78" s="83">
        <v>97</v>
      </c>
      <c r="E78" s="83">
        <v>23</v>
      </c>
      <c r="F78" s="83">
        <v>1</v>
      </c>
      <c r="G78" s="83">
        <v>119</v>
      </c>
      <c r="H78" s="119">
        <v>0.7986577181208053</v>
      </c>
      <c r="I78" s="83">
        <v>4</v>
      </c>
      <c r="J78" s="83">
        <v>1</v>
      </c>
      <c r="K78" s="83">
        <v>114</v>
      </c>
      <c r="L78" s="119">
        <v>0.7651006711409396</v>
      </c>
      <c r="M78" s="83">
        <v>8</v>
      </c>
      <c r="N78" s="83">
        <v>4</v>
      </c>
      <c r="O78" s="83">
        <v>10</v>
      </c>
      <c r="P78" s="83">
        <v>5</v>
      </c>
      <c r="Q78" s="83">
        <v>19</v>
      </c>
      <c r="R78" s="83">
        <v>27</v>
      </c>
      <c r="S78" s="83">
        <v>4</v>
      </c>
      <c r="T78" s="83">
        <v>28</v>
      </c>
      <c r="U78" s="83">
        <v>4</v>
      </c>
      <c r="V78" s="83">
        <v>13</v>
      </c>
      <c r="W78" s="83">
        <v>0</v>
      </c>
      <c r="X78" s="83">
        <v>0</v>
      </c>
      <c r="Y78" s="83">
        <v>0</v>
      </c>
      <c r="Z78" s="83">
        <v>0</v>
      </c>
      <c r="AA78" s="83">
        <v>1</v>
      </c>
      <c r="AB78" s="83">
        <v>0</v>
      </c>
      <c r="AC78" s="83">
        <v>2</v>
      </c>
      <c r="AD78" s="83">
        <v>2</v>
      </c>
      <c r="AE78" s="83">
        <v>0</v>
      </c>
      <c r="AF78" s="83">
        <v>2</v>
      </c>
      <c r="AG78" s="83">
        <v>0</v>
      </c>
      <c r="AH78" s="83">
        <v>1</v>
      </c>
      <c r="AI78" s="83">
        <v>0</v>
      </c>
      <c r="AJ78" s="83">
        <v>0</v>
      </c>
      <c r="AK78" s="83">
        <v>0</v>
      </c>
      <c r="AL78" s="95">
        <f t="shared" si="8"/>
        <v>13</v>
      </c>
      <c r="AM78" s="123">
        <f t="shared" si="9"/>
        <v>1</v>
      </c>
      <c r="AN78" s="124">
        <f t="shared" si="10"/>
        <v>0</v>
      </c>
      <c r="AO78" s="124">
        <f t="shared" si="11"/>
        <v>0</v>
      </c>
    </row>
    <row r="79" spans="1:41" s="124" customFormat="1" ht="11.25">
      <c r="A79" s="95" t="s">
        <v>33</v>
      </c>
      <c r="B79" s="83" t="s">
        <v>102</v>
      </c>
      <c r="C79" s="83">
        <v>58</v>
      </c>
      <c r="D79" s="83">
        <v>26</v>
      </c>
      <c r="E79" s="83">
        <v>28</v>
      </c>
      <c r="F79" s="83">
        <v>0</v>
      </c>
      <c r="G79" s="83">
        <v>54</v>
      </c>
      <c r="H79" s="119">
        <v>0.9310344827586207</v>
      </c>
      <c r="I79" s="83">
        <v>4</v>
      </c>
      <c r="J79" s="83">
        <v>0</v>
      </c>
      <c r="K79" s="83">
        <v>50</v>
      </c>
      <c r="L79" s="119">
        <v>0.8620689655172413</v>
      </c>
      <c r="M79" s="83">
        <v>4</v>
      </c>
      <c r="N79" s="83">
        <v>0</v>
      </c>
      <c r="O79" s="83">
        <v>1</v>
      </c>
      <c r="P79" s="83">
        <v>3</v>
      </c>
      <c r="Q79" s="83">
        <v>23</v>
      </c>
      <c r="R79" s="83">
        <v>13</v>
      </c>
      <c r="S79" s="83">
        <v>2</v>
      </c>
      <c r="T79" s="83">
        <v>1</v>
      </c>
      <c r="U79" s="83">
        <v>1</v>
      </c>
      <c r="V79" s="83">
        <v>6</v>
      </c>
      <c r="W79" s="83">
        <v>0</v>
      </c>
      <c r="X79" s="83">
        <v>0</v>
      </c>
      <c r="Y79" s="83">
        <v>0</v>
      </c>
      <c r="Z79" s="83">
        <v>0</v>
      </c>
      <c r="AA79" s="83">
        <v>0</v>
      </c>
      <c r="AB79" s="83">
        <v>0</v>
      </c>
      <c r="AC79" s="83">
        <v>3</v>
      </c>
      <c r="AD79" s="83">
        <v>1</v>
      </c>
      <c r="AE79" s="83">
        <v>0</v>
      </c>
      <c r="AF79" s="83">
        <v>0</v>
      </c>
      <c r="AG79" s="83">
        <v>0</v>
      </c>
      <c r="AH79" s="83">
        <v>0</v>
      </c>
      <c r="AI79" s="83">
        <v>0</v>
      </c>
      <c r="AJ79" s="83">
        <v>0</v>
      </c>
      <c r="AK79" s="83">
        <v>0</v>
      </c>
      <c r="AL79" s="95">
        <f t="shared" si="8"/>
        <v>6</v>
      </c>
      <c r="AM79" s="123">
        <f t="shared" si="9"/>
        <v>0</v>
      </c>
      <c r="AN79" s="124">
        <f t="shared" si="10"/>
        <v>0</v>
      </c>
      <c r="AO79" s="124">
        <f t="shared" si="11"/>
        <v>0</v>
      </c>
    </row>
    <row r="80" spans="1:41" s="124" customFormat="1" ht="11.25">
      <c r="A80" s="95" t="s">
        <v>33</v>
      </c>
      <c r="B80" s="187">
        <v>62</v>
      </c>
      <c r="C80" s="83">
        <v>125</v>
      </c>
      <c r="D80" s="83">
        <v>64</v>
      </c>
      <c r="E80" s="83">
        <v>44</v>
      </c>
      <c r="F80" s="83">
        <v>1</v>
      </c>
      <c r="G80" s="83">
        <v>107</v>
      </c>
      <c r="H80" s="119">
        <v>0.856</v>
      </c>
      <c r="I80" s="83">
        <v>6</v>
      </c>
      <c r="J80" s="83">
        <v>1</v>
      </c>
      <c r="K80" s="83">
        <v>100</v>
      </c>
      <c r="L80" s="119">
        <v>0.8</v>
      </c>
      <c r="M80" s="83">
        <v>6</v>
      </c>
      <c r="N80" s="83">
        <v>3</v>
      </c>
      <c r="O80" s="83">
        <v>9</v>
      </c>
      <c r="P80" s="83">
        <v>1</v>
      </c>
      <c r="Q80" s="83">
        <v>10</v>
      </c>
      <c r="R80" s="83">
        <v>47</v>
      </c>
      <c r="S80" s="83">
        <v>3</v>
      </c>
      <c r="T80" s="83">
        <v>11</v>
      </c>
      <c r="U80" s="83">
        <v>9</v>
      </c>
      <c r="V80" s="83">
        <v>7</v>
      </c>
      <c r="W80" s="83">
        <v>0</v>
      </c>
      <c r="X80" s="83">
        <v>0</v>
      </c>
      <c r="Y80" s="83">
        <v>0</v>
      </c>
      <c r="Z80" s="83">
        <v>0</v>
      </c>
      <c r="AA80" s="83">
        <v>0</v>
      </c>
      <c r="AB80" s="83">
        <v>0</v>
      </c>
      <c r="AC80" s="83">
        <v>1</v>
      </c>
      <c r="AD80" s="83">
        <v>4</v>
      </c>
      <c r="AE80" s="83">
        <v>0</v>
      </c>
      <c r="AF80" s="83">
        <v>1</v>
      </c>
      <c r="AG80" s="83">
        <v>0</v>
      </c>
      <c r="AH80" s="83">
        <v>0</v>
      </c>
      <c r="AI80" s="83">
        <v>0</v>
      </c>
      <c r="AJ80" s="83">
        <v>0</v>
      </c>
      <c r="AK80" s="83">
        <v>0</v>
      </c>
      <c r="AL80" s="95">
        <f t="shared" si="8"/>
        <v>7</v>
      </c>
      <c r="AM80" s="123">
        <f t="shared" si="9"/>
        <v>0</v>
      </c>
      <c r="AN80" s="124">
        <f t="shared" si="10"/>
        <v>0</v>
      </c>
      <c r="AO80" s="124">
        <f t="shared" si="11"/>
        <v>0</v>
      </c>
    </row>
    <row r="81" spans="1:41" s="124" customFormat="1" ht="11.25">
      <c r="A81" s="95" t="s">
        <v>33</v>
      </c>
      <c r="B81" s="83" t="s">
        <v>104</v>
      </c>
      <c r="C81" s="83">
        <v>98</v>
      </c>
      <c r="D81" s="83">
        <v>40</v>
      </c>
      <c r="E81" s="83">
        <v>47</v>
      </c>
      <c r="F81" s="83">
        <v>0</v>
      </c>
      <c r="G81" s="83">
        <v>87</v>
      </c>
      <c r="H81" s="119">
        <v>0.8877551020408163</v>
      </c>
      <c r="I81" s="83">
        <v>0</v>
      </c>
      <c r="J81" s="83">
        <v>0</v>
      </c>
      <c r="K81" s="83">
        <v>87</v>
      </c>
      <c r="L81" s="119">
        <v>0.8877551020408163</v>
      </c>
      <c r="M81" s="83">
        <v>6</v>
      </c>
      <c r="N81" s="83">
        <v>3</v>
      </c>
      <c r="O81" s="83">
        <v>10</v>
      </c>
      <c r="P81" s="83">
        <v>5</v>
      </c>
      <c r="Q81" s="83">
        <v>10</v>
      </c>
      <c r="R81" s="83">
        <v>29</v>
      </c>
      <c r="S81" s="83">
        <v>1</v>
      </c>
      <c r="T81" s="83">
        <v>9</v>
      </c>
      <c r="U81" s="83">
        <v>16</v>
      </c>
      <c r="V81" s="83">
        <v>4</v>
      </c>
      <c r="W81" s="83">
        <v>0</v>
      </c>
      <c r="X81" s="83">
        <v>0</v>
      </c>
      <c r="Y81" s="83">
        <v>0</v>
      </c>
      <c r="Z81" s="83">
        <v>0</v>
      </c>
      <c r="AA81" s="83">
        <v>1</v>
      </c>
      <c r="AB81" s="83">
        <v>0</v>
      </c>
      <c r="AC81" s="83">
        <v>1</v>
      </c>
      <c r="AD81" s="83">
        <v>3</v>
      </c>
      <c r="AE81" s="83">
        <v>0</v>
      </c>
      <c r="AF81" s="83">
        <v>0</v>
      </c>
      <c r="AG81" s="83">
        <v>1</v>
      </c>
      <c r="AH81" s="83">
        <v>0</v>
      </c>
      <c r="AI81" s="83">
        <v>0</v>
      </c>
      <c r="AJ81" s="83">
        <v>0</v>
      </c>
      <c r="AK81" s="83">
        <v>0</v>
      </c>
      <c r="AL81" s="95">
        <f t="shared" si="8"/>
        <v>4</v>
      </c>
      <c r="AM81" s="123">
        <f t="shared" si="9"/>
        <v>0</v>
      </c>
      <c r="AN81" s="124">
        <f t="shared" si="10"/>
        <v>0</v>
      </c>
      <c r="AO81" s="124">
        <f t="shared" si="11"/>
        <v>0</v>
      </c>
    </row>
    <row r="82" spans="1:41" s="124" customFormat="1" ht="11.25">
      <c r="A82" s="95" t="s">
        <v>33</v>
      </c>
      <c r="B82" s="83" t="s">
        <v>105</v>
      </c>
      <c r="C82" s="83">
        <v>117</v>
      </c>
      <c r="D82" s="83">
        <v>71</v>
      </c>
      <c r="E82" s="83">
        <v>0</v>
      </c>
      <c r="F82" s="83">
        <v>0</v>
      </c>
      <c r="G82" s="83">
        <v>88</v>
      </c>
      <c r="H82" s="119">
        <v>0.7521367521367521</v>
      </c>
      <c r="I82" s="83">
        <v>1</v>
      </c>
      <c r="J82" s="83">
        <v>1</v>
      </c>
      <c r="K82" s="83">
        <v>86</v>
      </c>
      <c r="L82" s="119">
        <v>0.7350427350427351</v>
      </c>
      <c r="M82" s="83">
        <v>6</v>
      </c>
      <c r="N82" s="83">
        <v>0</v>
      </c>
      <c r="O82" s="83">
        <v>9</v>
      </c>
      <c r="P82" s="83">
        <v>0</v>
      </c>
      <c r="Q82" s="83">
        <v>13</v>
      </c>
      <c r="R82" s="83">
        <v>20</v>
      </c>
      <c r="S82" s="83">
        <v>6</v>
      </c>
      <c r="T82" s="83">
        <v>16</v>
      </c>
      <c r="U82" s="83">
        <v>6</v>
      </c>
      <c r="V82" s="83">
        <v>16</v>
      </c>
      <c r="W82" s="83">
        <v>0</v>
      </c>
      <c r="X82" s="83">
        <v>0</v>
      </c>
      <c r="Y82" s="83">
        <v>0</v>
      </c>
      <c r="Z82" s="83">
        <v>0</v>
      </c>
      <c r="AA82" s="83">
        <v>1</v>
      </c>
      <c r="AB82" s="83">
        <v>0</v>
      </c>
      <c r="AC82" s="83">
        <v>1</v>
      </c>
      <c r="AD82" s="83">
        <v>2</v>
      </c>
      <c r="AE82" s="83">
        <v>0</v>
      </c>
      <c r="AF82" s="83">
        <v>1</v>
      </c>
      <c r="AG82" s="83">
        <v>0</v>
      </c>
      <c r="AH82" s="83">
        <v>1</v>
      </c>
      <c r="AI82" s="83">
        <v>0</v>
      </c>
      <c r="AJ82" s="83">
        <v>0</v>
      </c>
      <c r="AK82" s="83">
        <v>0</v>
      </c>
      <c r="AL82" s="95">
        <f t="shared" si="8"/>
        <v>16</v>
      </c>
      <c r="AM82" s="123">
        <f t="shared" si="9"/>
        <v>1</v>
      </c>
      <c r="AN82" s="124">
        <f t="shared" si="10"/>
        <v>0</v>
      </c>
      <c r="AO82" s="124">
        <f t="shared" si="11"/>
        <v>0</v>
      </c>
    </row>
    <row r="83" spans="1:41" s="124" customFormat="1" ht="11.25">
      <c r="A83" s="95" t="s">
        <v>33</v>
      </c>
      <c r="B83" s="117" t="s">
        <v>106</v>
      </c>
      <c r="C83" s="118">
        <v>42</v>
      </c>
      <c r="D83" s="83">
        <v>27</v>
      </c>
      <c r="E83" s="83">
        <v>6</v>
      </c>
      <c r="F83" s="83">
        <v>0</v>
      </c>
      <c r="G83" s="83">
        <v>33</v>
      </c>
      <c r="H83" s="119">
        <v>0.7857142857142857</v>
      </c>
      <c r="I83" s="83">
        <v>2</v>
      </c>
      <c r="J83" s="83">
        <v>0</v>
      </c>
      <c r="K83" s="83">
        <v>31</v>
      </c>
      <c r="L83" s="120">
        <v>0.7380952380952381</v>
      </c>
      <c r="M83" s="121">
        <v>4</v>
      </c>
      <c r="N83" s="118">
        <v>0</v>
      </c>
      <c r="O83" s="83">
        <v>2</v>
      </c>
      <c r="P83" s="83">
        <v>0</v>
      </c>
      <c r="Q83" s="83">
        <v>10</v>
      </c>
      <c r="R83" s="83">
        <v>8</v>
      </c>
      <c r="S83" s="83">
        <v>4</v>
      </c>
      <c r="T83" s="83">
        <v>4</v>
      </c>
      <c r="U83" s="83">
        <v>1</v>
      </c>
      <c r="V83" s="83">
        <v>2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2</v>
      </c>
      <c r="AD83" s="83">
        <v>1</v>
      </c>
      <c r="AE83" s="83">
        <v>0</v>
      </c>
      <c r="AF83" s="83">
        <v>1</v>
      </c>
      <c r="AG83" s="83">
        <v>0</v>
      </c>
      <c r="AH83" s="83">
        <v>0</v>
      </c>
      <c r="AI83" s="122">
        <v>0</v>
      </c>
      <c r="AJ83" s="122">
        <v>0</v>
      </c>
      <c r="AK83" s="122">
        <v>0</v>
      </c>
      <c r="AL83" s="95">
        <f>+V83+W83+X83+Y83</f>
        <v>2</v>
      </c>
      <c r="AM83" s="123">
        <f>+AH83+AI83+AJ83+AK83</f>
        <v>0</v>
      </c>
      <c r="AN83" s="124">
        <f t="shared" si="10"/>
        <v>0</v>
      </c>
      <c r="AO83" s="124">
        <f t="shared" si="11"/>
        <v>0</v>
      </c>
    </row>
    <row r="84" spans="1:41" s="124" customFormat="1" ht="11.25">
      <c r="A84" s="95" t="s">
        <v>33</v>
      </c>
      <c r="B84" s="117" t="s">
        <v>107</v>
      </c>
      <c r="C84" s="118">
        <v>78</v>
      </c>
      <c r="D84" s="83">
        <v>51</v>
      </c>
      <c r="E84" s="83">
        <v>17</v>
      </c>
      <c r="F84" s="83">
        <v>0</v>
      </c>
      <c r="G84" s="83">
        <v>68</v>
      </c>
      <c r="H84" s="119">
        <v>0.8717948717948718</v>
      </c>
      <c r="I84" s="83">
        <v>1</v>
      </c>
      <c r="J84" s="83">
        <v>0</v>
      </c>
      <c r="K84" s="83">
        <v>67</v>
      </c>
      <c r="L84" s="120">
        <v>0.8589743589743589</v>
      </c>
      <c r="M84" s="121">
        <v>6</v>
      </c>
      <c r="N84" s="118">
        <v>0</v>
      </c>
      <c r="O84" s="83">
        <v>18</v>
      </c>
      <c r="P84" s="83">
        <v>2</v>
      </c>
      <c r="Q84" s="83">
        <v>4</v>
      </c>
      <c r="R84" s="83">
        <v>26</v>
      </c>
      <c r="S84" s="83">
        <v>1</v>
      </c>
      <c r="T84" s="83">
        <v>9</v>
      </c>
      <c r="U84" s="83">
        <v>2</v>
      </c>
      <c r="V84" s="83">
        <v>5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0</v>
      </c>
      <c r="AD84" s="83">
        <v>3</v>
      </c>
      <c r="AE84" s="83">
        <v>0</v>
      </c>
      <c r="AF84" s="83">
        <v>1</v>
      </c>
      <c r="AG84" s="83">
        <v>0</v>
      </c>
      <c r="AH84" s="83">
        <v>0</v>
      </c>
      <c r="AI84" s="122">
        <v>0</v>
      </c>
      <c r="AJ84" s="122">
        <v>0</v>
      </c>
      <c r="AK84" s="122">
        <v>0</v>
      </c>
      <c r="AL84" s="95">
        <f>V84+W84+X84+Y84</f>
        <v>5</v>
      </c>
      <c r="AM84" s="123">
        <f>AH84+AI84+AJ84+AK84</f>
        <v>0</v>
      </c>
      <c r="AN84" s="124">
        <f t="shared" si="10"/>
        <v>0</v>
      </c>
      <c r="AO84" s="124">
        <f t="shared" si="11"/>
        <v>0</v>
      </c>
    </row>
    <row r="85" spans="1:41" s="124" customFormat="1" ht="11.25">
      <c r="A85" s="95" t="s">
        <v>33</v>
      </c>
      <c r="B85" s="117" t="s">
        <v>108</v>
      </c>
      <c r="C85" s="118">
        <v>116</v>
      </c>
      <c r="D85" s="83">
        <v>61</v>
      </c>
      <c r="E85" s="83">
        <v>32</v>
      </c>
      <c r="F85" s="83">
        <v>2</v>
      </c>
      <c r="G85" s="83">
        <v>91</v>
      </c>
      <c r="H85" s="119">
        <v>0.7844827586206896</v>
      </c>
      <c r="I85" s="83">
        <v>1</v>
      </c>
      <c r="J85" s="83">
        <v>0</v>
      </c>
      <c r="K85" s="83">
        <v>90</v>
      </c>
      <c r="L85" s="120">
        <v>0.7758620689655172</v>
      </c>
      <c r="M85" s="121">
        <v>6</v>
      </c>
      <c r="N85" s="118">
        <v>1</v>
      </c>
      <c r="O85" s="83">
        <v>16</v>
      </c>
      <c r="P85" s="83">
        <v>2</v>
      </c>
      <c r="Q85" s="83">
        <v>17</v>
      </c>
      <c r="R85" s="83">
        <v>20</v>
      </c>
      <c r="S85" s="83">
        <v>0</v>
      </c>
      <c r="T85" s="83">
        <v>24</v>
      </c>
      <c r="U85" s="83">
        <v>4</v>
      </c>
      <c r="V85" s="83">
        <v>6</v>
      </c>
      <c r="W85" s="122">
        <v>0</v>
      </c>
      <c r="X85" s="122">
        <v>0</v>
      </c>
      <c r="Y85" s="117">
        <v>0</v>
      </c>
      <c r="Z85" s="118">
        <v>0</v>
      </c>
      <c r="AA85" s="83">
        <v>1</v>
      </c>
      <c r="AB85" s="83">
        <v>0</v>
      </c>
      <c r="AC85" s="83">
        <v>1</v>
      </c>
      <c r="AD85" s="83">
        <v>2</v>
      </c>
      <c r="AE85" s="83">
        <v>0</v>
      </c>
      <c r="AF85" s="83">
        <v>2</v>
      </c>
      <c r="AG85" s="83">
        <v>0</v>
      </c>
      <c r="AH85" s="83">
        <v>0</v>
      </c>
      <c r="AI85" s="122">
        <v>0</v>
      </c>
      <c r="AJ85" s="122">
        <v>0</v>
      </c>
      <c r="AK85" s="122">
        <v>0</v>
      </c>
      <c r="AL85" s="95">
        <f>V85+W85+X85+Y85</f>
        <v>6</v>
      </c>
      <c r="AM85" s="123">
        <f>AH85+AI85+AJ85+AK85</f>
        <v>0</v>
      </c>
      <c r="AN85" s="124">
        <f t="shared" si="10"/>
        <v>0</v>
      </c>
      <c r="AO85" s="124">
        <f t="shared" si="11"/>
        <v>0</v>
      </c>
    </row>
    <row r="86" spans="1:41" s="124" customFormat="1" ht="11.25">
      <c r="A86" s="95" t="s">
        <v>33</v>
      </c>
      <c r="B86" s="117" t="s">
        <v>109</v>
      </c>
      <c r="C86" s="118">
        <v>82</v>
      </c>
      <c r="D86" s="83">
        <v>38</v>
      </c>
      <c r="E86" s="83">
        <v>31</v>
      </c>
      <c r="F86" s="83">
        <v>0</v>
      </c>
      <c r="G86" s="83">
        <v>69</v>
      </c>
      <c r="H86" s="119">
        <v>0.8414634146341463</v>
      </c>
      <c r="I86" s="83">
        <v>1</v>
      </c>
      <c r="J86" s="83">
        <v>1</v>
      </c>
      <c r="K86" s="83">
        <v>67</v>
      </c>
      <c r="L86" s="120">
        <v>0.8170731707317073</v>
      </c>
      <c r="M86" s="121">
        <v>6</v>
      </c>
      <c r="N86" s="118">
        <v>0</v>
      </c>
      <c r="O86" s="83">
        <v>31</v>
      </c>
      <c r="P86" s="83">
        <v>0</v>
      </c>
      <c r="Q86" s="83">
        <v>7</v>
      </c>
      <c r="R86" s="83">
        <v>6</v>
      </c>
      <c r="S86" s="83">
        <v>4</v>
      </c>
      <c r="T86" s="83">
        <v>2</v>
      </c>
      <c r="U86" s="83">
        <v>8</v>
      </c>
      <c r="V86" s="83">
        <v>9</v>
      </c>
      <c r="W86" s="122">
        <v>0</v>
      </c>
      <c r="X86" s="122">
        <v>0</v>
      </c>
      <c r="Y86" s="117">
        <v>0</v>
      </c>
      <c r="Z86" s="118">
        <v>0</v>
      </c>
      <c r="AA86" s="83">
        <v>4</v>
      </c>
      <c r="AB86" s="83">
        <v>0</v>
      </c>
      <c r="AC86" s="83">
        <v>0</v>
      </c>
      <c r="AD86" s="83">
        <v>0</v>
      </c>
      <c r="AE86" s="83">
        <v>0</v>
      </c>
      <c r="AF86" s="83">
        <v>0</v>
      </c>
      <c r="AG86" s="83">
        <v>1</v>
      </c>
      <c r="AH86" s="83">
        <v>1</v>
      </c>
      <c r="AI86" s="122">
        <v>0</v>
      </c>
      <c r="AJ86" s="122">
        <v>0</v>
      </c>
      <c r="AK86" s="122">
        <v>0</v>
      </c>
      <c r="AL86" s="95">
        <f>V86+W86+X86+Y86</f>
        <v>9</v>
      </c>
      <c r="AM86" s="123">
        <f>AH86+AI86+AJ86+AK86</f>
        <v>1</v>
      </c>
      <c r="AN86" s="124">
        <f t="shared" si="10"/>
        <v>0</v>
      </c>
      <c r="AO86" s="124">
        <f t="shared" si="11"/>
        <v>0</v>
      </c>
    </row>
    <row r="87" spans="1:41" s="124" customFormat="1" ht="11.25">
      <c r="A87" s="95" t="s">
        <v>33</v>
      </c>
      <c r="B87" s="117" t="s">
        <v>110</v>
      </c>
      <c r="C87" s="118">
        <v>104</v>
      </c>
      <c r="D87" s="83">
        <v>48</v>
      </c>
      <c r="E87" s="83">
        <v>34</v>
      </c>
      <c r="F87" s="83">
        <v>2</v>
      </c>
      <c r="G87" s="83">
        <v>80</v>
      </c>
      <c r="H87" s="119">
        <v>0.7692307692307693</v>
      </c>
      <c r="I87" s="83">
        <v>1</v>
      </c>
      <c r="J87" s="83">
        <v>1</v>
      </c>
      <c r="K87" s="83">
        <v>78</v>
      </c>
      <c r="L87" s="120">
        <v>0.75</v>
      </c>
      <c r="M87" s="121">
        <v>6</v>
      </c>
      <c r="N87" s="118">
        <v>0</v>
      </c>
      <c r="O87" s="83">
        <v>3</v>
      </c>
      <c r="P87" s="83">
        <v>0</v>
      </c>
      <c r="Q87" s="83">
        <v>2</v>
      </c>
      <c r="R87" s="83">
        <v>20</v>
      </c>
      <c r="S87" s="83">
        <v>7</v>
      </c>
      <c r="T87" s="83">
        <v>16</v>
      </c>
      <c r="U87" s="83">
        <v>26</v>
      </c>
      <c r="V87" s="83">
        <v>4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0</v>
      </c>
      <c r="AD87" s="83">
        <v>2</v>
      </c>
      <c r="AE87" s="83">
        <v>0</v>
      </c>
      <c r="AF87" s="83">
        <v>1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>V87+W87+X87+Y87</f>
        <v>4</v>
      </c>
      <c r="AM87" s="123">
        <f>AH87+AI87+AJ87+AK87</f>
        <v>0</v>
      </c>
      <c r="AN87" s="124">
        <f t="shared" si="10"/>
        <v>0</v>
      </c>
      <c r="AO87" s="124">
        <f t="shared" si="11"/>
        <v>0</v>
      </c>
    </row>
    <row r="88" spans="1:41" s="124" customFormat="1" ht="11.25">
      <c r="A88" s="95" t="s">
        <v>33</v>
      </c>
      <c r="B88" s="117" t="s">
        <v>111</v>
      </c>
      <c r="C88" s="118">
        <v>66</v>
      </c>
      <c r="D88" s="83">
        <v>36</v>
      </c>
      <c r="E88" s="83">
        <v>28</v>
      </c>
      <c r="F88" s="83">
        <v>1</v>
      </c>
      <c r="G88" s="83">
        <v>63</v>
      </c>
      <c r="H88" s="119">
        <v>0.9545454545454546</v>
      </c>
      <c r="I88" s="83">
        <v>0</v>
      </c>
      <c r="J88" s="83">
        <v>0</v>
      </c>
      <c r="K88" s="83">
        <v>63</v>
      </c>
      <c r="L88" s="120">
        <v>0.9545454545454546</v>
      </c>
      <c r="M88" s="121">
        <v>6</v>
      </c>
      <c r="N88" s="118">
        <v>3</v>
      </c>
      <c r="O88" s="83">
        <v>4</v>
      </c>
      <c r="P88" s="83">
        <v>0</v>
      </c>
      <c r="Q88" s="83">
        <v>2</v>
      </c>
      <c r="R88" s="83">
        <v>29</v>
      </c>
      <c r="S88" s="83">
        <v>2</v>
      </c>
      <c r="T88" s="83">
        <v>19</v>
      </c>
      <c r="U88" s="83">
        <v>1</v>
      </c>
      <c r="V88" s="83">
        <v>3</v>
      </c>
      <c r="W88" s="122">
        <v>0</v>
      </c>
      <c r="X88" s="122">
        <v>0</v>
      </c>
      <c r="Y88" s="117">
        <v>0</v>
      </c>
      <c r="Z88" s="118">
        <v>0</v>
      </c>
      <c r="AA88" s="83">
        <v>0</v>
      </c>
      <c r="AB88" s="83">
        <v>0</v>
      </c>
      <c r="AC88" s="83">
        <v>0</v>
      </c>
      <c r="AD88" s="83">
        <v>4</v>
      </c>
      <c r="AE88" s="83">
        <v>0</v>
      </c>
      <c r="AF88" s="83">
        <v>2</v>
      </c>
      <c r="AG88" s="83">
        <v>0</v>
      </c>
      <c r="AH88" s="83">
        <v>0</v>
      </c>
      <c r="AI88" s="122">
        <v>0</v>
      </c>
      <c r="AJ88" s="122">
        <v>0</v>
      </c>
      <c r="AK88" s="122">
        <v>0</v>
      </c>
      <c r="AL88" s="95">
        <f>V88+W88+X88+Y88</f>
        <v>3</v>
      </c>
      <c r="AM88" s="123">
        <f>AH88+AI88+AJ88+AK88</f>
        <v>0</v>
      </c>
      <c r="AN88" s="124">
        <f t="shared" si="10"/>
        <v>0</v>
      </c>
      <c r="AO88" s="124">
        <f t="shared" si="11"/>
        <v>0</v>
      </c>
    </row>
    <row r="89" spans="1:41" s="124" customFormat="1" ht="11.25">
      <c r="A89" s="95" t="s">
        <v>33</v>
      </c>
      <c r="B89" s="117" t="s">
        <v>112</v>
      </c>
      <c r="C89" s="118">
        <v>182</v>
      </c>
      <c r="D89" s="83">
        <v>127</v>
      </c>
      <c r="E89" s="83">
        <v>12</v>
      </c>
      <c r="F89" s="83">
        <v>2</v>
      </c>
      <c r="G89" s="83">
        <v>137</v>
      </c>
      <c r="H89" s="119">
        <v>0.7527472527472527</v>
      </c>
      <c r="I89" s="83">
        <v>2</v>
      </c>
      <c r="J89" s="83">
        <v>2</v>
      </c>
      <c r="K89" s="83">
        <v>133</v>
      </c>
      <c r="L89" s="120">
        <v>0.7307692307692307</v>
      </c>
      <c r="M89" s="121">
        <v>8</v>
      </c>
      <c r="N89" s="118">
        <v>6</v>
      </c>
      <c r="O89" s="83">
        <v>23</v>
      </c>
      <c r="P89" s="83">
        <v>7</v>
      </c>
      <c r="Q89" s="83">
        <v>48</v>
      </c>
      <c r="R89" s="83">
        <v>26</v>
      </c>
      <c r="S89" s="83">
        <v>1</v>
      </c>
      <c r="T89" s="83">
        <v>9</v>
      </c>
      <c r="U89" s="83">
        <v>8</v>
      </c>
      <c r="V89" s="83">
        <v>5</v>
      </c>
      <c r="W89" s="122">
        <v>0</v>
      </c>
      <c r="X89" s="122">
        <v>0</v>
      </c>
      <c r="Y89" s="117">
        <v>0</v>
      </c>
      <c r="Z89" s="118">
        <v>0</v>
      </c>
      <c r="AA89" s="83">
        <v>2</v>
      </c>
      <c r="AB89" s="83">
        <v>0</v>
      </c>
      <c r="AC89" s="83">
        <v>4</v>
      </c>
      <c r="AD89" s="83">
        <v>2</v>
      </c>
      <c r="AE89" s="83">
        <v>0</v>
      </c>
      <c r="AF89" s="83">
        <v>0</v>
      </c>
      <c r="AG89" s="83">
        <v>0</v>
      </c>
      <c r="AH89" s="83">
        <v>0</v>
      </c>
      <c r="AI89" s="122">
        <v>0</v>
      </c>
      <c r="AJ89" s="122">
        <v>0</v>
      </c>
      <c r="AK89" s="122">
        <v>0</v>
      </c>
      <c r="AL89" s="95">
        <f>+V89+W89+X89+Y89</f>
        <v>5</v>
      </c>
      <c r="AM89" s="123">
        <f>+AH89+AI89+AJ89+AK89</f>
        <v>0</v>
      </c>
      <c r="AN89" s="124">
        <f t="shared" si="10"/>
        <v>0</v>
      </c>
      <c r="AO89" s="124">
        <f t="shared" si="11"/>
        <v>0</v>
      </c>
    </row>
    <row r="90" spans="1:41" s="124" customFormat="1" ht="11.25">
      <c r="A90" s="95" t="s">
        <v>33</v>
      </c>
      <c r="B90" s="117" t="s">
        <v>113</v>
      </c>
      <c r="C90" s="118">
        <v>100</v>
      </c>
      <c r="D90" s="83">
        <v>28</v>
      </c>
      <c r="E90" s="83">
        <v>63</v>
      </c>
      <c r="F90" s="83">
        <v>0</v>
      </c>
      <c r="G90" s="83">
        <v>91</v>
      </c>
      <c r="H90" s="119">
        <v>0.91</v>
      </c>
      <c r="I90" s="83">
        <v>2</v>
      </c>
      <c r="J90" s="83">
        <v>2</v>
      </c>
      <c r="K90" s="83">
        <v>87</v>
      </c>
      <c r="L90" s="120">
        <v>0.87</v>
      </c>
      <c r="M90" s="121">
        <v>6</v>
      </c>
      <c r="N90" s="118">
        <v>1</v>
      </c>
      <c r="O90" s="83">
        <v>6</v>
      </c>
      <c r="P90" s="83">
        <v>2</v>
      </c>
      <c r="Q90" s="83">
        <v>9</v>
      </c>
      <c r="R90" s="83">
        <v>16</v>
      </c>
      <c r="S90" s="83">
        <v>2</v>
      </c>
      <c r="T90" s="83">
        <v>32</v>
      </c>
      <c r="U90" s="83">
        <v>13</v>
      </c>
      <c r="V90" s="83">
        <v>6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1</v>
      </c>
      <c r="AE90" s="83">
        <v>0</v>
      </c>
      <c r="AF90" s="83">
        <v>3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>V90+W90+X90+Y90</f>
        <v>6</v>
      </c>
      <c r="AM90" s="123">
        <f>AH90+AI90+AJ90+AK90</f>
        <v>0</v>
      </c>
      <c r="AN90" s="124">
        <f t="shared" si="10"/>
        <v>0</v>
      </c>
      <c r="AO90" s="124">
        <f t="shared" si="11"/>
        <v>0</v>
      </c>
    </row>
    <row r="91" spans="1:41" s="124" customFormat="1" ht="11.25">
      <c r="A91" s="95" t="s">
        <v>33</v>
      </c>
      <c r="B91" s="117">
        <v>77</v>
      </c>
      <c r="C91" s="118">
        <v>69</v>
      </c>
      <c r="D91" s="83">
        <v>30</v>
      </c>
      <c r="E91" s="83">
        <v>30</v>
      </c>
      <c r="F91" s="83">
        <v>3</v>
      </c>
      <c r="G91" s="83">
        <v>57</v>
      </c>
      <c r="H91" s="119">
        <v>0.8260869565217391</v>
      </c>
      <c r="I91" s="83">
        <v>1</v>
      </c>
      <c r="J91" s="83">
        <v>2</v>
      </c>
      <c r="K91" s="83">
        <v>54</v>
      </c>
      <c r="L91" s="120">
        <v>0.782608695652174</v>
      </c>
      <c r="M91" s="121">
        <v>4</v>
      </c>
      <c r="N91" s="118">
        <v>3</v>
      </c>
      <c r="O91" s="83">
        <v>0</v>
      </c>
      <c r="P91" s="83">
        <v>2</v>
      </c>
      <c r="Q91" s="83">
        <v>0</v>
      </c>
      <c r="R91" s="83">
        <v>24</v>
      </c>
      <c r="S91" s="83">
        <v>0</v>
      </c>
      <c r="T91" s="83">
        <v>23</v>
      </c>
      <c r="U91" s="83">
        <v>2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0</v>
      </c>
      <c r="AB91" s="83">
        <v>0</v>
      </c>
      <c r="AC91" s="83">
        <v>0</v>
      </c>
      <c r="AD91" s="83">
        <v>2</v>
      </c>
      <c r="AE91" s="83">
        <v>0</v>
      </c>
      <c r="AF91" s="83">
        <v>2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10"/>
        <v>0</v>
      </c>
      <c r="AO91" s="124">
        <f t="shared" si="11"/>
        <v>0</v>
      </c>
    </row>
    <row r="92" spans="1:41" s="124" customFormat="1" ht="11.25">
      <c r="A92" s="95" t="s">
        <v>33</v>
      </c>
      <c r="B92" s="134">
        <v>78</v>
      </c>
      <c r="C92" s="118">
        <v>84</v>
      </c>
      <c r="D92" s="83">
        <v>60</v>
      </c>
      <c r="E92" s="83">
        <v>10</v>
      </c>
      <c r="F92" s="83">
        <v>6</v>
      </c>
      <c r="G92" s="83">
        <v>64</v>
      </c>
      <c r="H92" s="119">
        <v>0.7619047619047619</v>
      </c>
      <c r="I92" s="83">
        <v>1</v>
      </c>
      <c r="J92" s="83">
        <v>0</v>
      </c>
      <c r="K92" s="83">
        <v>63</v>
      </c>
      <c r="L92" s="120">
        <v>0.75</v>
      </c>
      <c r="M92" s="121">
        <v>6</v>
      </c>
      <c r="N92" s="118">
        <v>4</v>
      </c>
      <c r="O92" s="83">
        <v>17</v>
      </c>
      <c r="P92" s="83">
        <v>0</v>
      </c>
      <c r="Q92" s="83">
        <v>6</v>
      </c>
      <c r="R92" s="83">
        <v>8</v>
      </c>
      <c r="S92" s="83">
        <v>0</v>
      </c>
      <c r="T92" s="83">
        <v>21</v>
      </c>
      <c r="U92" s="83">
        <v>2</v>
      </c>
      <c r="V92" s="83">
        <v>5</v>
      </c>
      <c r="W92" s="122">
        <v>0</v>
      </c>
      <c r="X92" s="122">
        <v>0</v>
      </c>
      <c r="Y92" s="117">
        <v>0</v>
      </c>
      <c r="Z92" s="118">
        <v>0</v>
      </c>
      <c r="AA92" s="83">
        <v>2</v>
      </c>
      <c r="AB92" s="83">
        <v>0</v>
      </c>
      <c r="AC92" s="83">
        <v>0</v>
      </c>
      <c r="AD92" s="83">
        <v>1</v>
      </c>
      <c r="AE92" s="83">
        <v>0</v>
      </c>
      <c r="AF92" s="83">
        <v>3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 aca="true" t="shared" si="12" ref="AL92:AL102">V92+W92+X92+Y92</f>
        <v>5</v>
      </c>
      <c r="AM92" s="123">
        <f aca="true" t="shared" si="13" ref="AM92:AM102">AH92+AI92+AJ92+AK92</f>
        <v>0</v>
      </c>
      <c r="AN92" s="124">
        <f t="shared" si="10"/>
        <v>0</v>
      </c>
      <c r="AO92" s="124">
        <f t="shared" si="11"/>
        <v>0</v>
      </c>
    </row>
    <row r="93" spans="1:41" s="124" customFormat="1" ht="11.25">
      <c r="A93" s="95" t="s">
        <v>33</v>
      </c>
      <c r="B93" s="88" t="s">
        <v>116</v>
      </c>
      <c r="C93" s="89">
        <v>53</v>
      </c>
      <c r="D93" s="84">
        <v>38</v>
      </c>
      <c r="E93" s="84">
        <v>8</v>
      </c>
      <c r="F93" s="84">
        <v>0</v>
      </c>
      <c r="G93" s="84">
        <v>46</v>
      </c>
      <c r="H93" s="85">
        <v>0.8679245283018868</v>
      </c>
      <c r="I93" s="84">
        <v>4</v>
      </c>
      <c r="J93" s="84">
        <v>2</v>
      </c>
      <c r="K93" s="86">
        <v>40</v>
      </c>
      <c r="L93" s="90">
        <v>0.7547169811320755</v>
      </c>
      <c r="M93" s="91">
        <v>4</v>
      </c>
      <c r="N93" s="92">
        <v>1</v>
      </c>
      <c r="O93" s="86">
        <v>4</v>
      </c>
      <c r="P93" s="86">
        <v>1</v>
      </c>
      <c r="Q93" s="86">
        <v>10</v>
      </c>
      <c r="R93" s="86">
        <v>13</v>
      </c>
      <c r="S93" s="86">
        <v>0</v>
      </c>
      <c r="T93" s="86">
        <v>2</v>
      </c>
      <c r="U93" s="86">
        <v>6</v>
      </c>
      <c r="V93" s="84">
        <v>3</v>
      </c>
      <c r="W93" s="93">
        <v>0</v>
      </c>
      <c r="X93" s="93">
        <v>0</v>
      </c>
      <c r="Y93" s="94">
        <v>0</v>
      </c>
      <c r="Z93" s="89">
        <v>0</v>
      </c>
      <c r="AA93" s="84">
        <v>0</v>
      </c>
      <c r="AB93" s="84">
        <v>0</v>
      </c>
      <c r="AC93" s="84">
        <v>1</v>
      </c>
      <c r="AD93" s="84">
        <v>2</v>
      </c>
      <c r="AE93" s="84">
        <v>0</v>
      </c>
      <c r="AF93" s="84">
        <v>0</v>
      </c>
      <c r="AG93" s="84">
        <v>1</v>
      </c>
      <c r="AH93" s="84">
        <v>0</v>
      </c>
      <c r="AI93" s="93">
        <v>0</v>
      </c>
      <c r="AJ93" s="93">
        <v>0</v>
      </c>
      <c r="AK93" s="93">
        <v>0</v>
      </c>
      <c r="AL93" s="95">
        <f t="shared" si="12"/>
        <v>3</v>
      </c>
      <c r="AM93" s="123">
        <f t="shared" si="13"/>
        <v>0</v>
      </c>
      <c r="AN93" s="124">
        <f t="shared" si="10"/>
        <v>0</v>
      </c>
      <c r="AO93" s="124">
        <f t="shared" si="11"/>
        <v>0</v>
      </c>
    </row>
    <row r="94" spans="1:41" s="124" customFormat="1" ht="11.25">
      <c r="A94" s="95" t="s">
        <v>33</v>
      </c>
      <c r="B94" s="117" t="s">
        <v>125</v>
      </c>
      <c r="C94" s="118">
        <v>63</v>
      </c>
      <c r="D94" s="83">
        <v>28</v>
      </c>
      <c r="E94" s="83">
        <v>25</v>
      </c>
      <c r="F94" s="83">
        <v>1</v>
      </c>
      <c r="G94" s="83">
        <v>52</v>
      </c>
      <c r="H94" s="119">
        <v>0.8253968253968254</v>
      </c>
      <c r="I94" s="83">
        <v>2</v>
      </c>
      <c r="J94" s="83">
        <v>0</v>
      </c>
      <c r="K94" s="83">
        <v>50</v>
      </c>
      <c r="L94" s="120">
        <v>0.7936507936507936</v>
      </c>
      <c r="M94" s="121">
        <v>4</v>
      </c>
      <c r="N94" s="118">
        <v>1</v>
      </c>
      <c r="O94" s="83">
        <v>2</v>
      </c>
      <c r="P94" s="83">
        <v>0</v>
      </c>
      <c r="Q94" s="83">
        <v>11</v>
      </c>
      <c r="R94" s="83">
        <v>14</v>
      </c>
      <c r="S94" s="83">
        <v>0</v>
      </c>
      <c r="T94" s="83">
        <v>11</v>
      </c>
      <c r="U94" s="83">
        <v>9</v>
      </c>
      <c r="V94" s="83">
        <v>2</v>
      </c>
      <c r="W94" s="122">
        <v>0</v>
      </c>
      <c r="X94" s="122">
        <v>0</v>
      </c>
      <c r="Y94" s="117">
        <v>0</v>
      </c>
      <c r="Z94" s="118">
        <v>0</v>
      </c>
      <c r="AA94" s="83">
        <v>0</v>
      </c>
      <c r="AB94" s="83">
        <v>0</v>
      </c>
      <c r="AC94" s="83">
        <v>1</v>
      </c>
      <c r="AD94" s="83">
        <v>1</v>
      </c>
      <c r="AE94" s="83">
        <v>0</v>
      </c>
      <c r="AF94" s="83">
        <v>1</v>
      </c>
      <c r="AG94" s="83">
        <v>1</v>
      </c>
      <c r="AH94" s="83">
        <v>0</v>
      </c>
      <c r="AI94" s="122">
        <v>0</v>
      </c>
      <c r="AJ94" s="122">
        <v>0</v>
      </c>
      <c r="AK94" s="122">
        <v>0</v>
      </c>
      <c r="AL94" s="95">
        <f t="shared" si="12"/>
        <v>2</v>
      </c>
      <c r="AM94" s="123">
        <f t="shared" si="13"/>
        <v>0</v>
      </c>
      <c r="AN94" s="124">
        <f t="shared" si="10"/>
        <v>0</v>
      </c>
      <c r="AO94" s="124">
        <f t="shared" si="11"/>
        <v>0</v>
      </c>
    </row>
    <row r="95" spans="1:41" s="124" customFormat="1" ht="11.25">
      <c r="A95" s="95" t="s">
        <v>33</v>
      </c>
      <c r="B95" s="117" t="s">
        <v>117</v>
      </c>
      <c r="C95" s="118">
        <v>63</v>
      </c>
      <c r="D95" s="83">
        <v>39</v>
      </c>
      <c r="E95" s="83">
        <v>10</v>
      </c>
      <c r="F95" s="83">
        <v>0</v>
      </c>
      <c r="G95" s="83">
        <v>49</v>
      </c>
      <c r="H95" s="119">
        <v>0.7777777777777778</v>
      </c>
      <c r="I95" s="83">
        <v>1</v>
      </c>
      <c r="J95" s="83">
        <v>3</v>
      </c>
      <c r="K95" s="83">
        <v>45</v>
      </c>
      <c r="L95" s="120">
        <v>0.7142857142857143</v>
      </c>
      <c r="M95" s="121">
        <v>4</v>
      </c>
      <c r="N95" s="118">
        <v>0</v>
      </c>
      <c r="O95" s="83">
        <v>5</v>
      </c>
      <c r="P95" s="83">
        <v>0</v>
      </c>
      <c r="Q95" s="83">
        <v>13</v>
      </c>
      <c r="R95" s="83">
        <v>16</v>
      </c>
      <c r="S95" s="83">
        <v>5</v>
      </c>
      <c r="T95" s="83">
        <v>1</v>
      </c>
      <c r="U95" s="83">
        <v>2</v>
      </c>
      <c r="V95" s="83">
        <v>3</v>
      </c>
      <c r="W95" s="122">
        <v>0</v>
      </c>
      <c r="X95" s="122">
        <v>0</v>
      </c>
      <c r="Y95" s="117">
        <v>0</v>
      </c>
      <c r="Z95" s="118">
        <v>0</v>
      </c>
      <c r="AA95" s="83">
        <v>0</v>
      </c>
      <c r="AB95" s="83">
        <v>0</v>
      </c>
      <c r="AC95" s="83">
        <v>2</v>
      </c>
      <c r="AD95" s="83">
        <v>2</v>
      </c>
      <c r="AE95" s="83">
        <v>0</v>
      </c>
      <c r="AF95" s="83">
        <v>0</v>
      </c>
      <c r="AG95" s="83">
        <v>0</v>
      </c>
      <c r="AH95" s="83">
        <v>0</v>
      </c>
      <c r="AI95" s="122">
        <v>0</v>
      </c>
      <c r="AJ95" s="122">
        <v>0</v>
      </c>
      <c r="AK95" s="122">
        <v>0</v>
      </c>
      <c r="AL95" s="95">
        <f t="shared" si="12"/>
        <v>3</v>
      </c>
      <c r="AM95" s="123">
        <f t="shared" si="13"/>
        <v>0</v>
      </c>
      <c r="AN95" s="124">
        <f t="shared" si="10"/>
        <v>0</v>
      </c>
      <c r="AO95" s="124">
        <f t="shared" si="11"/>
        <v>0</v>
      </c>
    </row>
    <row r="96" spans="1:41" s="124" customFormat="1" ht="11.25">
      <c r="A96" s="95" t="s">
        <v>33</v>
      </c>
      <c r="B96" s="117" t="s">
        <v>118</v>
      </c>
      <c r="C96" s="118">
        <v>138</v>
      </c>
      <c r="D96" s="83">
        <v>65</v>
      </c>
      <c r="E96" s="83">
        <v>51</v>
      </c>
      <c r="F96" s="83">
        <v>1</v>
      </c>
      <c r="G96" s="83">
        <v>115</v>
      </c>
      <c r="H96" s="119">
        <v>0.8333333333333334</v>
      </c>
      <c r="I96" s="83">
        <v>3</v>
      </c>
      <c r="J96" s="83">
        <v>2</v>
      </c>
      <c r="K96" s="83">
        <v>110</v>
      </c>
      <c r="L96" s="120">
        <v>0.7971014492753623</v>
      </c>
      <c r="M96" s="121">
        <v>6</v>
      </c>
      <c r="N96" s="118">
        <v>1</v>
      </c>
      <c r="O96" s="83">
        <v>9</v>
      </c>
      <c r="P96" s="83">
        <v>2</v>
      </c>
      <c r="Q96" s="83">
        <v>7</v>
      </c>
      <c r="R96" s="83">
        <v>45</v>
      </c>
      <c r="S96" s="83">
        <v>8</v>
      </c>
      <c r="T96" s="83">
        <v>11</v>
      </c>
      <c r="U96" s="83">
        <v>14</v>
      </c>
      <c r="V96" s="83">
        <v>13</v>
      </c>
      <c r="W96" s="122">
        <v>0</v>
      </c>
      <c r="X96" s="122">
        <v>0</v>
      </c>
      <c r="Y96" s="117">
        <v>0</v>
      </c>
      <c r="Z96" s="118">
        <v>0</v>
      </c>
      <c r="AA96" s="83">
        <v>0</v>
      </c>
      <c r="AB96" s="83">
        <v>0</v>
      </c>
      <c r="AC96" s="83">
        <v>0</v>
      </c>
      <c r="AD96" s="83">
        <v>4</v>
      </c>
      <c r="AE96" s="83">
        <v>0</v>
      </c>
      <c r="AF96" s="83">
        <v>0</v>
      </c>
      <c r="AG96" s="83">
        <v>1</v>
      </c>
      <c r="AH96" s="83">
        <v>1</v>
      </c>
      <c r="AI96" s="122">
        <v>0</v>
      </c>
      <c r="AJ96" s="122">
        <v>0</v>
      </c>
      <c r="AK96" s="122">
        <v>0</v>
      </c>
      <c r="AL96" s="95">
        <f t="shared" si="12"/>
        <v>13</v>
      </c>
      <c r="AM96" s="123">
        <f t="shared" si="13"/>
        <v>1</v>
      </c>
      <c r="AN96" s="124">
        <f t="shared" si="10"/>
        <v>0</v>
      </c>
      <c r="AO96" s="124">
        <f t="shared" si="11"/>
        <v>0</v>
      </c>
    </row>
    <row r="97" spans="1:41" s="124" customFormat="1" ht="11.25">
      <c r="A97" s="95" t="s">
        <v>33</v>
      </c>
      <c r="B97" s="117" t="s">
        <v>119</v>
      </c>
      <c r="C97" s="118">
        <v>69</v>
      </c>
      <c r="D97" s="83">
        <v>0</v>
      </c>
      <c r="E97" s="83">
        <v>23</v>
      </c>
      <c r="F97" s="83">
        <v>2</v>
      </c>
      <c r="G97" s="83">
        <v>54</v>
      </c>
      <c r="H97" s="119">
        <v>0.782608695652174</v>
      </c>
      <c r="I97" s="83">
        <v>0</v>
      </c>
      <c r="J97" s="83">
        <v>3</v>
      </c>
      <c r="K97" s="83">
        <v>49</v>
      </c>
      <c r="L97" s="120">
        <v>0.7101449275362319</v>
      </c>
      <c r="M97" s="121">
        <v>4</v>
      </c>
      <c r="N97" s="118">
        <v>0</v>
      </c>
      <c r="O97" s="83">
        <v>0</v>
      </c>
      <c r="P97" s="83">
        <v>0</v>
      </c>
      <c r="Q97" s="83">
        <v>2</v>
      </c>
      <c r="R97" s="83">
        <v>18</v>
      </c>
      <c r="S97" s="83">
        <v>5</v>
      </c>
      <c r="T97" s="83">
        <v>11</v>
      </c>
      <c r="U97" s="83">
        <v>4</v>
      </c>
      <c r="V97" s="83">
        <v>9</v>
      </c>
      <c r="W97" s="122">
        <v>0</v>
      </c>
      <c r="X97" s="122">
        <v>0</v>
      </c>
      <c r="Y97" s="117">
        <v>0</v>
      </c>
      <c r="Z97" s="118">
        <v>0</v>
      </c>
      <c r="AA97" s="83">
        <v>0</v>
      </c>
      <c r="AB97" s="83">
        <v>0</v>
      </c>
      <c r="AC97" s="83">
        <v>0</v>
      </c>
      <c r="AD97" s="83">
        <v>2</v>
      </c>
      <c r="AE97" s="83">
        <v>0</v>
      </c>
      <c r="AF97" s="83">
        <v>1</v>
      </c>
      <c r="AG97" s="83">
        <v>0</v>
      </c>
      <c r="AH97" s="83">
        <v>1</v>
      </c>
      <c r="AI97" s="122">
        <v>0</v>
      </c>
      <c r="AJ97" s="122">
        <v>0</v>
      </c>
      <c r="AK97" s="122">
        <v>0</v>
      </c>
      <c r="AL97" s="95">
        <f t="shared" si="12"/>
        <v>9</v>
      </c>
      <c r="AM97" s="123">
        <f t="shared" si="13"/>
        <v>1</v>
      </c>
      <c r="AN97" s="124">
        <f t="shared" si="10"/>
        <v>0</v>
      </c>
      <c r="AO97" s="124">
        <f t="shared" si="11"/>
        <v>0</v>
      </c>
    </row>
    <row r="98" spans="1:41" s="124" customFormat="1" ht="11.25">
      <c r="A98" s="95" t="s">
        <v>33</v>
      </c>
      <c r="B98" s="88" t="s">
        <v>120</v>
      </c>
      <c r="C98" s="89">
        <v>63</v>
      </c>
      <c r="D98" s="84">
        <v>48</v>
      </c>
      <c r="E98" s="84">
        <v>14</v>
      </c>
      <c r="F98" s="84">
        <v>0</v>
      </c>
      <c r="G98" s="84">
        <v>62</v>
      </c>
      <c r="H98" s="85">
        <v>0.9841269841269841</v>
      </c>
      <c r="I98" s="84">
        <v>0</v>
      </c>
      <c r="J98" s="84">
        <v>0</v>
      </c>
      <c r="K98" s="86">
        <v>60</v>
      </c>
      <c r="L98" s="90">
        <v>0.9523809523809523</v>
      </c>
      <c r="M98" s="91">
        <v>4</v>
      </c>
      <c r="N98" s="92">
        <v>0</v>
      </c>
      <c r="O98" s="86">
        <v>19</v>
      </c>
      <c r="P98" s="86">
        <v>2</v>
      </c>
      <c r="Q98" s="86">
        <v>8</v>
      </c>
      <c r="R98" s="86">
        <v>17</v>
      </c>
      <c r="S98" s="86">
        <v>0</v>
      </c>
      <c r="T98" s="86">
        <v>6</v>
      </c>
      <c r="U98" s="86">
        <v>6</v>
      </c>
      <c r="V98" s="84">
        <v>2</v>
      </c>
      <c r="W98" s="93">
        <v>0</v>
      </c>
      <c r="X98" s="93">
        <v>0</v>
      </c>
      <c r="Y98" s="94">
        <v>0</v>
      </c>
      <c r="Z98" s="89">
        <v>0</v>
      </c>
      <c r="AA98" s="84">
        <v>2</v>
      </c>
      <c r="AB98" s="84">
        <v>0</v>
      </c>
      <c r="AC98" s="84">
        <v>0</v>
      </c>
      <c r="AD98" s="84">
        <v>2</v>
      </c>
      <c r="AE98" s="84">
        <v>0</v>
      </c>
      <c r="AF98" s="84">
        <v>0</v>
      </c>
      <c r="AG98" s="84">
        <v>0</v>
      </c>
      <c r="AH98" s="84">
        <v>0</v>
      </c>
      <c r="AI98" s="93">
        <v>0</v>
      </c>
      <c r="AJ98" s="93">
        <v>0</v>
      </c>
      <c r="AK98" s="93">
        <v>0</v>
      </c>
      <c r="AL98" s="95">
        <f t="shared" si="12"/>
        <v>2</v>
      </c>
      <c r="AM98" s="123">
        <f t="shared" si="13"/>
        <v>0</v>
      </c>
      <c r="AN98" s="124">
        <f t="shared" si="10"/>
        <v>0</v>
      </c>
      <c r="AO98" s="124">
        <f t="shared" si="11"/>
        <v>0</v>
      </c>
    </row>
    <row r="99" spans="1:41" s="124" customFormat="1" ht="11.25">
      <c r="A99" s="95" t="s">
        <v>33</v>
      </c>
      <c r="B99" s="117" t="s">
        <v>121</v>
      </c>
      <c r="C99" s="118">
        <v>73</v>
      </c>
      <c r="D99" s="83">
        <v>51</v>
      </c>
      <c r="E99" s="83">
        <v>4</v>
      </c>
      <c r="F99" s="83">
        <v>0</v>
      </c>
      <c r="G99" s="83">
        <v>55</v>
      </c>
      <c r="H99" s="119">
        <v>0.7534246575342466</v>
      </c>
      <c r="I99" s="83">
        <v>0</v>
      </c>
      <c r="J99" s="83">
        <v>4</v>
      </c>
      <c r="K99" s="83">
        <v>51</v>
      </c>
      <c r="L99" s="120">
        <v>0.6986301369863014</v>
      </c>
      <c r="M99" s="121">
        <v>6</v>
      </c>
      <c r="N99" s="118">
        <v>0</v>
      </c>
      <c r="O99" s="83">
        <v>15</v>
      </c>
      <c r="P99" s="83">
        <v>2</v>
      </c>
      <c r="Q99" s="83">
        <v>15</v>
      </c>
      <c r="R99" s="83">
        <v>10</v>
      </c>
      <c r="S99" s="83">
        <v>0</v>
      </c>
      <c r="T99" s="83">
        <v>6</v>
      </c>
      <c r="U99" s="83">
        <v>1</v>
      </c>
      <c r="V99" s="83">
        <v>2</v>
      </c>
      <c r="W99" s="122">
        <v>0</v>
      </c>
      <c r="X99" s="122">
        <v>0</v>
      </c>
      <c r="Y99" s="117">
        <v>0</v>
      </c>
      <c r="Z99" s="118">
        <v>0</v>
      </c>
      <c r="AA99" s="83">
        <v>2</v>
      </c>
      <c r="AB99" s="83">
        <v>0</v>
      </c>
      <c r="AC99" s="83">
        <v>2</v>
      </c>
      <c r="AD99" s="83">
        <v>1</v>
      </c>
      <c r="AE99" s="83">
        <v>0</v>
      </c>
      <c r="AF99" s="83">
        <v>1</v>
      </c>
      <c r="AG99" s="83">
        <v>0</v>
      </c>
      <c r="AH99" s="83">
        <v>0</v>
      </c>
      <c r="AI99" s="122">
        <v>0</v>
      </c>
      <c r="AJ99" s="122">
        <v>0</v>
      </c>
      <c r="AK99" s="122">
        <v>0</v>
      </c>
      <c r="AL99" s="95">
        <f t="shared" si="12"/>
        <v>2</v>
      </c>
      <c r="AM99" s="123">
        <f t="shared" si="13"/>
        <v>0</v>
      </c>
      <c r="AN99" s="124">
        <f t="shared" si="10"/>
        <v>0</v>
      </c>
      <c r="AO99" s="124">
        <f t="shared" si="11"/>
        <v>0</v>
      </c>
    </row>
    <row r="100" spans="1:41" s="124" customFormat="1" ht="11.25">
      <c r="A100" s="95" t="s">
        <v>33</v>
      </c>
      <c r="B100" s="117" t="s">
        <v>126</v>
      </c>
      <c r="C100" s="118">
        <v>99</v>
      </c>
      <c r="D100" s="83">
        <v>54</v>
      </c>
      <c r="E100" s="83">
        <v>26</v>
      </c>
      <c r="F100" s="83">
        <v>0</v>
      </c>
      <c r="G100" s="83">
        <v>80</v>
      </c>
      <c r="H100" s="119">
        <v>0.8080808080808081</v>
      </c>
      <c r="I100" s="83">
        <v>1</v>
      </c>
      <c r="J100" s="83">
        <v>0</v>
      </c>
      <c r="K100" s="83">
        <v>79</v>
      </c>
      <c r="L100" s="120">
        <v>0.797979797979798</v>
      </c>
      <c r="M100" s="121">
        <v>6</v>
      </c>
      <c r="N100" s="118">
        <v>1</v>
      </c>
      <c r="O100" s="83">
        <v>6</v>
      </c>
      <c r="P100" s="83">
        <v>2</v>
      </c>
      <c r="Q100" s="83">
        <v>26</v>
      </c>
      <c r="R100" s="83">
        <v>5</v>
      </c>
      <c r="S100" s="83">
        <v>2</v>
      </c>
      <c r="T100" s="83">
        <v>10</v>
      </c>
      <c r="U100" s="83">
        <v>4</v>
      </c>
      <c r="V100" s="83">
        <v>23</v>
      </c>
      <c r="W100" s="122">
        <v>0</v>
      </c>
      <c r="X100" s="122">
        <v>0</v>
      </c>
      <c r="Y100" s="117">
        <v>0</v>
      </c>
      <c r="Z100" s="118">
        <v>0</v>
      </c>
      <c r="AA100" s="83">
        <v>0</v>
      </c>
      <c r="AB100" s="83">
        <v>0</v>
      </c>
      <c r="AC100" s="83">
        <v>3</v>
      </c>
      <c r="AD100" s="83">
        <v>0</v>
      </c>
      <c r="AE100" s="83">
        <v>0</v>
      </c>
      <c r="AF100" s="83">
        <v>1</v>
      </c>
      <c r="AG100" s="83">
        <v>0</v>
      </c>
      <c r="AH100" s="83">
        <v>2</v>
      </c>
      <c r="AI100" s="122">
        <v>0</v>
      </c>
      <c r="AJ100" s="122">
        <v>0</v>
      </c>
      <c r="AK100" s="122">
        <v>0</v>
      </c>
      <c r="AL100" s="95">
        <f t="shared" si="12"/>
        <v>23</v>
      </c>
      <c r="AM100" s="123">
        <f t="shared" si="13"/>
        <v>2</v>
      </c>
      <c r="AN100" s="124">
        <f t="shared" si="10"/>
        <v>0</v>
      </c>
      <c r="AO100" s="124">
        <f t="shared" si="11"/>
        <v>0</v>
      </c>
    </row>
    <row r="101" spans="1:41" s="124" customFormat="1" ht="11.25">
      <c r="A101" s="95" t="s">
        <v>33</v>
      </c>
      <c r="B101" s="117" t="s">
        <v>122</v>
      </c>
      <c r="C101" s="118">
        <v>95</v>
      </c>
      <c r="D101" s="83">
        <v>62</v>
      </c>
      <c r="E101" s="83">
        <v>22</v>
      </c>
      <c r="F101" s="83">
        <v>0</v>
      </c>
      <c r="G101" s="83">
        <v>84</v>
      </c>
      <c r="H101" s="119">
        <v>0.8842105263157894</v>
      </c>
      <c r="I101" s="83">
        <v>1</v>
      </c>
      <c r="J101" s="83">
        <v>3</v>
      </c>
      <c r="K101" s="83">
        <v>80</v>
      </c>
      <c r="L101" s="120">
        <v>0.8421052631578947</v>
      </c>
      <c r="M101" s="121">
        <v>6</v>
      </c>
      <c r="N101" s="118">
        <v>3</v>
      </c>
      <c r="O101" s="83">
        <v>17</v>
      </c>
      <c r="P101" s="83">
        <v>4</v>
      </c>
      <c r="Q101" s="83">
        <v>26</v>
      </c>
      <c r="R101" s="83">
        <v>14</v>
      </c>
      <c r="S101" s="83">
        <v>0</v>
      </c>
      <c r="T101" s="83">
        <v>9</v>
      </c>
      <c r="U101" s="83">
        <v>5</v>
      </c>
      <c r="V101" s="83">
        <v>2</v>
      </c>
      <c r="W101" s="122">
        <v>0</v>
      </c>
      <c r="X101" s="122">
        <v>0</v>
      </c>
      <c r="Y101" s="117">
        <v>0</v>
      </c>
      <c r="Z101" s="118">
        <v>0</v>
      </c>
      <c r="AA101" s="83">
        <v>2</v>
      </c>
      <c r="AB101" s="83">
        <v>0</v>
      </c>
      <c r="AC101" s="83">
        <v>2</v>
      </c>
      <c r="AD101" s="83">
        <v>1</v>
      </c>
      <c r="AE101" s="83">
        <v>0</v>
      </c>
      <c r="AF101" s="83">
        <v>1</v>
      </c>
      <c r="AG101" s="83">
        <v>0</v>
      </c>
      <c r="AH101" s="83">
        <v>0</v>
      </c>
      <c r="AI101" s="122">
        <v>0</v>
      </c>
      <c r="AJ101" s="122">
        <v>0</v>
      </c>
      <c r="AK101" s="122">
        <v>0</v>
      </c>
      <c r="AL101" s="95">
        <f t="shared" si="12"/>
        <v>2</v>
      </c>
      <c r="AM101" s="123">
        <f t="shared" si="13"/>
        <v>0</v>
      </c>
      <c r="AN101" s="124">
        <f t="shared" si="10"/>
        <v>0</v>
      </c>
      <c r="AO101" s="124">
        <f t="shared" si="11"/>
        <v>0</v>
      </c>
    </row>
    <row r="102" spans="1:41" s="124" customFormat="1" ht="11.25">
      <c r="A102" s="95" t="s">
        <v>33</v>
      </c>
      <c r="B102" s="117" t="s">
        <v>72</v>
      </c>
      <c r="C102" s="118">
        <v>63</v>
      </c>
      <c r="D102" s="83">
        <v>42</v>
      </c>
      <c r="E102" s="83">
        <v>13</v>
      </c>
      <c r="F102" s="83">
        <v>0</v>
      </c>
      <c r="G102" s="83">
        <v>55</v>
      </c>
      <c r="H102" s="119">
        <v>0.873015873015873</v>
      </c>
      <c r="I102" s="83">
        <v>0</v>
      </c>
      <c r="J102" s="83">
        <v>0</v>
      </c>
      <c r="K102" s="83">
        <v>55</v>
      </c>
      <c r="L102" s="120">
        <v>0.873015873015873</v>
      </c>
      <c r="M102" s="121">
        <v>4</v>
      </c>
      <c r="N102" s="118">
        <v>5</v>
      </c>
      <c r="O102" s="83">
        <v>2</v>
      </c>
      <c r="P102" s="83">
        <v>0</v>
      </c>
      <c r="Q102" s="83">
        <v>5</v>
      </c>
      <c r="R102" s="83">
        <v>7</v>
      </c>
      <c r="S102" s="83">
        <v>5</v>
      </c>
      <c r="T102" s="83">
        <v>23</v>
      </c>
      <c r="U102" s="83">
        <v>0</v>
      </c>
      <c r="V102" s="83">
        <v>8</v>
      </c>
      <c r="W102" s="122">
        <v>0</v>
      </c>
      <c r="X102" s="122">
        <v>0</v>
      </c>
      <c r="Y102" s="117">
        <v>0</v>
      </c>
      <c r="Z102" s="118">
        <v>0</v>
      </c>
      <c r="AA102" s="83">
        <v>0</v>
      </c>
      <c r="AB102" s="83">
        <v>0</v>
      </c>
      <c r="AC102" s="83">
        <v>0</v>
      </c>
      <c r="AD102" s="83">
        <v>0</v>
      </c>
      <c r="AE102" s="83">
        <v>0</v>
      </c>
      <c r="AF102" s="83">
        <v>3</v>
      </c>
      <c r="AG102" s="83">
        <v>0</v>
      </c>
      <c r="AH102" s="83">
        <v>1</v>
      </c>
      <c r="AI102" s="122">
        <v>0</v>
      </c>
      <c r="AJ102" s="122">
        <v>0</v>
      </c>
      <c r="AK102" s="122">
        <v>0</v>
      </c>
      <c r="AL102" s="95">
        <f t="shared" si="12"/>
        <v>8</v>
      </c>
      <c r="AM102" s="123">
        <f t="shared" si="13"/>
        <v>1</v>
      </c>
      <c r="AN102" s="124">
        <f t="shared" si="10"/>
        <v>0</v>
      </c>
      <c r="AO102" s="124">
        <f t="shared" si="11"/>
        <v>0</v>
      </c>
    </row>
    <row r="103" spans="1:39" s="124" customFormat="1" ht="11.25">
      <c r="A103" s="95" t="s">
        <v>32</v>
      </c>
      <c r="B103" s="117" t="s">
        <v>159</v>
      </c>
      <c r="C103" s="118">
        <v>116</v>
      </c>
      <c r="D103" s="83">
        <v>40</v>
      </c>
      <c r="E103" s="83">
        <v>61</v>
      </c>
      <c r="F103" s="83">
        <v>0</v>
      </c>
      <c r="G103" s="83">
        <v>101</v>
      </c>
      <c r="H103" s="119">
        <v>0.8706896551724138</v>
      </c>
      <c r="I103" s="83">
        <v>6</v>
      </c>
      <c r="J103" s="83">
        <v>2</v>
      </c>
      <c r="K103" s="83">
        <v>93</v>
      </c>
      <c r="L103" s="120">
        <v>0.8017241379310345</v>
      </c>
      <c r="M103" s="121">
        <v>6</v>
      </c>
      <c r="N103" s="118">
        <v>2</v>
      </c>
      <c r="O103" s="83">
        <v>6</v>
      </c>
      <c r="P103" s="83">
        <v>0</v>
      </c>
      <c r="Q103" s="83">
        <v>14</v>
      </c>
      <c r="R103" s="83">
        <v>41</v>
      </c>
      <c r="S103" s="83">
        <v>1</v>
      </c>
      <c r="T103" s="83">
        <v>2</v>
      </c>
      <c r="U103" s="83">
        <v>16</v>
      </c>
      <c r="V103" s="83">
        <v>11</v>
      </c>
      <c r="W103" s="122">
        <v>0</v>
      </c>
      <c r="X103" s="122">
        <v>0</v>
      </c>
      <c r="Y103" s="117">
        <v>0</v>
      </c>
      <c r="Z103" s="118">
        <v>0</v>
      </c>
      <c r="AA103" s="83">
        <v>0</v>
      </c>
      <c r="AB103" s="83">
        <v>0</v>
      </c>
      <c r="AC103" s="83">
        <v>1</v>
      </c>
      <c r="AD103" s="83">
        <v>3</v>
      </c>
      <c r="AE103" s="83">
        <v>0</v>
      </c>
      <c r="AF103" s="83">
        <v>0</v>
      </c>
      <c r="AG103" s="83">
        <v>1</v>
      </c>
      <c r="AH103" s="83">
        <v>1</v>
      </c>
      <c r="AI103" s="83">
        <v>0</v>
      </c>
      <c r="AJ103" s="83">
        <v>0</v>
      </c>
      <c r="AK103" s="122">
        <v>0</v>
      </c>
      <c r="AL103" s="95">
        <f>+V103+W103+X103+Y103</f>
        <v>11</v>
      </c>
      <c r="AM103" s="123">
        <f>+AH103+AI103+AJ103+AK103</f>
        <v>1</v>
      </c>
    </row>
    <row r="104" spans="1:41" s="33" customFormat="1" ht="11.25">
      <c r="A104" s="19" t="s">
        <v>32</v>
      </c>
      <c r="B104" s="31" t="s">
        <v>127</v>
      </c>
      <c r="C104" s="34">
        <v>61</v>
      </c>
      <c r="D104" s="29">
        <v>36</v>
      </c>
      <c r="E104" s="29">
        <v>11</v>
      </c>
      <c r="F104" s="29">
        <v>0</v>
      </c>
      <c r="G104" s="29">
        <v>47</v>
      </c>
      <c r="H104" s="23">
        <v>0.7704918032786885</v>
      </c>
      <c r="I104" s="29">
        <v>1</v>
      </c>
      <c r="J104" s="29">
        <v>0</v>
      </c>
      <c r="K104" s="29">
        <v>46</v>
      </c>
      <c r="L104" s="81">
        <v>0.7540983606557377</v>
      </c>
      <c r="M104" s="35">
        <v>6</v>
      </c>
      <c r="N104" s="34">
        <v>2</v>
      </c>
      <c r="O104" s="29">
        <v>4</v>
      </c>
      <c r="P104" s="29">
        <v>2</v>
      </c>
      <c r="Q104" s="29">
        <v>3</v>
      </c>
      <c r="R104" s="29">
        <v>11</v>
      </c>
      <c r="S104" s="29">
        <v>3</v>
      </c>
      <c r="T104" s="29">
        <v>2</v>
      </c>
      <c r="U104" s="29">
        <v>16</v>
      </c>
      <c r="V104" s="29">
        <v>3</v>
      </c>
      <c r="W104" s="30">
        <v>0</v>
      </c>
      <c r="X104" s="30">
        <v>0</v>
      </c>
      <c r="Y104" s="31">
        <v>0</v>
      </c>
      <c r="Z104" s="34">
        <v>0</v>
      </c>
      <c r="AA104" s="29">
        <v>0</v>
      </c>
      <c r="AB104" s="29">
        <v>0</v>
      </c>
      <c r="AC104" s="29">
        <v>0</v>
      </c>
      <c r="AD104" s="29">
        <v>2</v>
      </c>
      <c r="AE104" s="29">
        <v>0</v>
      </c>
      <c r="AF104" s="29">
        <v>0</v>
      </c>
      <c r="AG104" s="29">
        <v>4</v>
      </c>
      <c r="AH104" s="29">
        <v>0</v>
      </c>
      <c r="AI104" s="30">
        <v>0</v>
      </c>
      <c r="AJ104" s="29">
        <v>0</v>
      </c>
      <c r="AK104" s="30">
        <v>0</v>
      </c>
      <c r="AL104" s="19">
        <f aca="true" t="shared" si="14" ref="AL104:AL122">V104+W104+X104+Y104</f>
        <v>3</v>
      </c>
      <c r="AM104" s="32">
        <f aca="true" t="shared" si="15" ref="AM104:AM122">AH104+AI104+AJ104+AK104</f>
        <v>0</v>
      </c>
      <c r="AN104" s="33">
        <f aca="true" t="shared" si="16" ref="AN104:AN122">N104+O104+P104+Q104+R104+S104+T104+U104+V104+W104+X104+Y104-K104</f>
        <v>0</v>
      </c>
      <c r="AO104" s="33">
        <f aca="true" t="shared" si="17" ref="AO104:AO122">Z104+AA104+AB104+AC104+AD104+AE104+AF104+AG104+AH104+AI104+AJ104+AK104-M104</f>
        <v>0</v>
      </c>
    </row>
    <row r="105" spans="1:41" s="33" customFormat="1" ht="11.25">
      <c r="A105" s="19" t="s">
        <v>32</v>
      </c>
      <c r="B105" s="31" t="s">
        <v>128</v>
      </c>
      <c r="C105" s="34">
        <v>77</v>
      </c>
      <c r="D105" s="29">
        <v>46</v>
      </c>
      <c r="E105" s="29">
        <v>19</v>
      </c>
      <c r="F105" s="29">
        <v>0</v>
      </c>
      <c r="G105" s="29">
        <v>65</v>
      </c>
      <c r="H105" s="23">
        <v>0.8441558441558441</v>
      </c>
      <c r="I105" s="29">
        <v>6</v>
      </c>
      <c r="J105" s="29">
        <v>2</v>
      </c>
      <c r="K105" s="29">
        <v>57</v>
      </c>
      <c r="L105" s="81">
        <v>0.7402597402597403</v>
      </c>
      <c r="M105" s="35">
        <v>6</v>
      </c>
      <c r="N105" s="34">
        <v>0</v>
      </c>
      <c r="O105" s="29">
        <v>11</v>
      </c>
      <c r="P105" s="29">
        <v>5</v>
      </c>
      <c r="Q105" s="29">
        <v>8</v>
      </c>
      <c r="R105" s="29">
        <v>15</v>
      </c>
      <c r="S105" s="29">
        <v>3</v>
      </c>
      <c r="T105" s="29">
        <v>3</v>
      </c>
      <c r="U105" s="29">
        <v>9</v>
      </c>
      <c r="V105" s="29">
        <v>3</v>
      </c>
      <c r="W105" s="30">
        <v>0</v>
      </c>
      <c r="X105" s="30">
        <v>0</v>
      </c>
      <c r="Y105" s="31">
        <v>0</v>
      </c>
      <c r="Z105" s="34">
        <v>0</v>
      </c>
      <c r="AA105" s="29">
        <v>2</v>
      </c>
      <c r="AB105" s="29">
        <v>0</v>
      </c>
      <c r="AC105" s="29">
        <v>1</v>
      </c>
      <c r="AD105" s="29">
        <v>2</v>
      </c>
      <c r="AE105" s="29">
        <v>0</v>
      </c>
      <c r="AF105" s="29">
        <v>0</v>
      </c>
      <c r="AG105" s="29">
        <v>1</v>
      </c>
      <c r="AH105" s="29">
        <v>0</v>
      </c>
      <c r="AI105" s="30">
        <v>0</v>
      </c>
      <c r="AJ105" s="29">
        <v>0</v>
      </c>
      <c r="AK105" s="30">
        <v>0</v>
      </c>
      <c r="AL105" s="19">
        <f t="shared" si="14"/>
        <v>3</v>
      </c>
      <c r="AM105" s="32">
        <f t="shared" si="15"/>
        <v>0</v>
      </c>
      <c r="AN105" s="33">
        <f t="shared" si="16"/>
        <v>0</v>
      </c>
      <c r="AO105" s="33">
        <f t="shared" si="17"/>
        <v>0</v>
      </c>
    </row>
    <row r="106" spans="1:41" s="33" customFormat="1" ht="11.25">
      <c r="A106" s="19" t="s">
        <v>32</v>
      </c>
      <c r="B106" s="31" t="s">
        <v>129</v>
      </c>
      <c r="C106" s="34">
        <v>75</v>
      </c>
      <c r="D106" s="29">
        <v>43</v>
      </c>
      <c r="E106" s="29">
        <v>16</v>
      </c>
      <c r="F106" s="29">
        <v>1</v>
      </c>
      <c r="G106" s="29">
        <v>58</v>
      </c>
      <c r="H106" s="23">
        <v>0.7733333333333333</v>
      </c>
      <c r="I106" s="29">
        <v>2</v>
      </c>
      <c r="J106" s="29">
        <v>0</v>
      </c>
      <c r="K106" s="29">
        <v>56</v>
      </c>
      <c r="L106" s="81">
        <v>0.7466666666666667</v>
      </c>
      <c r="M106" s="35">
        <v>6</v>
      </c>
      <c r="N106" s="34">
        <v>2</v>
      </c>
      <c r="O106" s="29">
        <v>3</v>
      </c>
      <c r="P106" s="29">
        <v>0</v>
      </c>
      <c r="Q106" s="29">
        <v>15</v>
      </c>
      <c r="R106" s="29">
        <v>8</v>
      </c>
      <c r="S106" s="29">
        <v>2</v>
      </c>
      <c r="T106" s="29">
        <v>4</v>
      </c>
      <c r="U106" s="29">
        <v>18</v>
      </c>
      <c r="V106" s="29">
        <v>4</v>
      </c>
      <c r="W106" s="30">
        <v>0</v>
      </c>
      <c r="X106" s="30">
        <v>0</v>
      </c>
      <c r="Y106" s="31">
        <v>0</v>
      </c>
      <c r="Z106" s="34">
        <v>0</v>
      </c>
      <c r="AA106" s="29">
        <v>0</v>
      </c>
      <c r="AB106" s="29">
        <v>0</v>
      </c>
      <c r="AC106" s="29">
        <v>2</v>
      </c>
      <c r="AD106" s="29">
        <v>1</v>
      </c>
      <c r="AE106" s="29">
        <v>0</v>
      </c>
      <c r="AF106" s="29">
        <v>0</v>
      </c>
      <c r="AG106" s="29">
        <v>3</v>
      </c>
      <c r="AH106" s="29">
        <v>0</v>
      </c>
      <c r="AI106" s="30">
        <v>0</v>
      </c>
      <c r="AJ106" s="29">
        <v>0</v>
      </c>
      <c r="AK106" s="30">
        <v>0</v>
      </c>
      <c r="AL106" s="19">
        <f t="shared" si="14"/>
        <v>4</v>
      </c>
      <c r="AM106" s="32">
        <f t="shared" si="15"/>
        <v>0</v>
      </c>
      <c r="AN106" s="33">
        <f t="shared" si="16"/>
        <v>0</v>
      </c>
      <c r="AO106" s="33">
        <f t="shared" si="17"/>
        <v>0</v>
      </c>
    </row>
    <row r="107" spans="1:41" s="33" customFormat="1" ht="11.25">
      <c r="A107" s="19" t="s">
        <v>32</v>
      </c>
      <c r="B107" s="31" t="s">
        <v>130</v>
      </c>
      <c r="C107" s="34">
        <v>76</v>
      </c>
      <c r="D107" s="29">
        <v>30</v>
      </c>
      <c r="E107" s="29">
        <v>33</v>
      </c>
      <c r="F107" s="29">
        <v>1</v>
      </c>
      <c r="G107" s="29">
        <v>62</v>
      </c>
      <c r="H107" s="23">
        <v>0.8157894736842105</v>
      </c>
      <c r="I107" s="29">
        <v>0</v>
      </c>
      <c r="J107" s="29">
        <v>1</v>
      </c>
      <c r="K107" s="29">
        <v>61</v>
      </c>
      <c r="L107" s="81">
        <v>0.8026315789473685</v>
      </c>
      <c r="M107" s="35">
        <v>6</v>
      </c>
      <c r="N107" s="34">
        <v>1</v>
      </c>
      <c r="O107" s="29">
        <v>7</v>
      </c>
      <c r="P107" s="29">
        <v>0</v>
      </c>
      <c r="Q107" s="29">
        <v>5</v>
      </c>
      <c r="R107" s="29">
        <v>19</v>
      </c>
      <c r="S107" s="29">
        <v>4</v>
      </c>
      <c r="T107" s="29">
        <v>1</v>
      </c>
      <c r="U107" s="29">
        <v>19</v>
      </c>
      <c r="V107" s="29">
        <v>5</v>
      </c>
      <c r="W107" s="30">
        <v>0</v>
      </c>
      <c r="X107" s="30">
        <v>0</v>
      </c>
      <c r="Y107" s="31">
        <v>0</v>
      </c>
      <c r="Z107" s="34">
        <v>0</v>
      </c>
      <c r="AA107" s="29">
        <v>1</v>
      </c>
      <c r="AB107" s="29">
        <v>0</v>
      </c>
      <c r="AC107" s="29">
        <v>0</v>
      </c>
      <c r="AD107" s="29">
        <v>2</v>
      </c>
      <c r="AE107" s="29">
        <v>0</v>
      </c>
      <c r="AF107" s="29">
        <v>0</v>
      </c>
      <c r="AG107" s="29">
        <v>3</v>
      </c>
      <c r="AH107" s="29">
        <v>0</v>
      </c>
      <c r="AI107" s="30">
        <v>0</v>
      </c>
      <c r="AJ107" s="29">
        <v>0</v>
      </c>
      <c r="AK107" s="30">
        <v>0</v>
      </c>
      <c r="AL107" s="19">
        <f t="shared" si="14"/>
        <v>5</v>
      </c>
      <c r="AM107" s="32">
        <f t="shared" si="15"/>
        <v>0</v>
      </c>
      <c r="AN107" s="33">
        <f t="shared" si="16"/>
        <v>0</v>
      </c>
      <c r="AO107" s="33">
        <f t="shared" si="17"/>
        <v>0</v>
      </c>
    </row>
    <row r="108" spans="1:41" s="33" customFormat="1" ht="11.25">
      <c r="A108" s="19" t="s">
        <v>32</v>
      </c>
      <c r="B108" s="31" t="s">
        <v>131</v>
      </c>
      <c r="C108" s="34">
        <v>68</v>
      </c>
      <c r="D108" s="29">
        <v>38</v>
      </c>
      <c r="E108" s="29">
        <v>17</v>
      </c>
      <c r="F108" s="29">
        <v>1</v>
      </c>
      <c r="G108" s="29">
        <v>54</v>
      </c>
      <c r="H108" s="23">
        <v>0.7941176470588235</v>
      </c>
      <c r="I108" s="29">
        <v>0</v>
      </c>
      <c r="J108" s="29">
        <v>0</v>
      </c>
      <c r="K108" s="29">
        <v>54</v>
      </c>
      <c r="L108" s="81">
        <v>0.7941176470588235</v>
      </c>
      <c r="M108" s="35">
        <v>4</v>
      </c>
      <c r="N108" s="34">
        <v>0</v>
      </c>
      <c r="O108" s="29">
        <v>2</v>
      </c>
      <c r="P108" s="29">
        <v>0</v>
      </c>
      <c r="Q108" s="29">
        <v>10</v>
      </c>
      <c r="R108" s="29">
        <v>20</v>
      </c>
      <c r="S108" s="29">
        <v>6</v>
      </c>
      <c r="T108" s="29">
        <v>4</v>
      </c>
      <c r="U108" s="29">
        <v>11</v>
      </c>
      <c r="V108" s="29">
        <v>1</v>
      </c>
      <c r="W108" s="30">
        <v>0</v>
      </c>
      <c r="X108" s="30">
        <v>0</v>
      </c>
      <c r="Y108" s="31">
        <v>0</v>
      </c>
      <c r="Z108" s="34">
        <v>0</v>
      </c>
      <c r="AA108" s="29">
        <v>0</v>
      </c>
      <c r="AB108" s="29">
        <v>0</v>
      </c>
      <c r="AC108" s="29">
        <v>1</v>
      </c>
      <c r="AD108" s="29">
        <v>2</v>
      </c>
      <c r="AE108" s="29">
        <v>0</v>
      </c>
      <c r="AF108" s="29">
        <v>0</v>
      </c>
      <c r="AG108" s="29">
        <v>1</v>
      </c>
      <c r="AH108" s="29">
        <v>0</v>
      </c>
      <c r="AI108" s="30">
        <v>0</v>
      </c>
      <c r="AJ108" s="29">
        <v>0</v>
      </c>
      <c r="AK108" s="30">
        <v>0</v>
      </c>
      <c r="AL108" s="19">
        <f t="shared" si="14"/>
        <v>1</v>
      </c>
      <c r="AM108" s="32">
        <f t="shared" si="15"/>
        <v>0</v>
      </c>
      <c r="AN108" s="33">
        <f t="shared" si="16"/>
        <v>0</v>
      </c>
      <c r="AO108" s="33">
        <f t="shared" si="17"/>
        <v>0</v>
      </c>
    </row>
    <row r="109" spans="1:41" s="33" customFormat="1" ht="11.25">
      <c r="A109" s="19" t="s">
        <v>32</v>
      </c>
      <c r="B109" s="31" t="s">
        <v>132</v>
      </c>
      <c r="C109" s="34">
        <v>66</v>
      </c>
      <c r="D109" s="29">
        <v>41</v>
      </c>
      <c r="E109" s="29">
        <v>16</v>
      </c>
      <c r="F109" s="29">
        <v>1</v>
      </c>
      <c r="G109" s="29">
        <v>56</v>
      </c>
      <c r="H109" s="23">
        <v>0.8484848484848485</v>
      </c>
      <c r="I109" s="29">
        <v>1</v>
      </c>
      <c r="J109" s="29">
        <v>1</v>
      </c>
      <c r="K109" s="29">
        <v>54</v>
      </c>
      <c r="L109" s="81">
        <v>0.8181818181818182</v>
      </c>
      <c r="M109" s="35">
        <v>6</v>
      </c>
      <c r="N109" s="34">
        <v>0</v>
      </c>
      <c r="O109" s="29">
        <v>5</v>
      </c>
      <c r="P109" s="29">
        <v>2</v>
      </c>
      <c r="Q109" s="29">
        <v>3</v>
      </c>
      <c r="R109" s="29">
        <v>11</v>
      </c>
      <c r="S109" s="29">
        <v>2</v>
      </c>
      <c r="T109" s="29">
        <v>3</v>
      </c>
      <c r="U109" s="29">
        <v>19</v>
      </c>
      <c r="V109" s="29">
        <v>9</v>
      </c>
      <c r="W109" s="30">
        <v>0</v>
      </c>
      <c r="X109" s="30">
        <v>0</v>
      </c>
      <c r="Y109" s="31">
        <v>0</v>
      </c>
      <c r="Z109" s="34">
        <v>0</v>
      </c>
      <c r="AA109" s="29">
        <v>0</v>
      </c>
      <c r="AB109" s="29">
        <v>0</v>
      </c>
      <c r="AC109" s="29">
        <v>0</v>
      </c>
      <c r="AD109" s="29">
        <v>2</v>
      </c>
      <c r="AE109" s="29">
        <v>0</v>
      </c>
      <c r="AF109" s="29">
        <v>0</v>
      </c>
      <c r="AG109" s="29">
        <v>3</v>
      </c>
      <c r="AH109" s="29">
        <v>1</v>
      </c>
      <c r="AI109" s="30">
        <v>0</v>
      </c>
      <c r="AJ109" s="29">
        <v>0</v>
      </c>
      <c r="AK109" s="30">
        <v>0</v>
      </c>
      <c r="AL109" s="19">
        <f t="shared" si="14"/>
        <v>9</v>
      </c>
      <c r="AM109" s="32">
        <f t="shared" si="15"/>
        <v>1</v>
      </c>
      <c r="AN109" s="33">
        <f t="shared" si="16"/>
        <v>0</v>
      </c>
      <c r="AO109" s="33">
        <f t="shared" si="17"/>
        <v>0</v>
      </c>
    </row>
    <row r="110" spans="1:41" s="33" customFormat="1" ht="11.25">
      <c r="A110" s="19" t="s">
        <v>32</v>
      </c>
      <c r="B110" s="31" t="s">
        <v>133</v>
      </c>
      <c r="C110" s="34">
        <v>86</v>
      </c>
      <c r="D110" s="29">
        <v>51</v>
      </c>
      <c r="E110" s="29">
        <v>13</v>
      </c>
      <c r="F110" s="29">
        <v>4</v>
      </c>
      <c r="G110" s="29">
        <v>60</v>
      </c>
      <c r="H110" s="23">
        <v>0.6976744186046512</v>
      </c>
      <c r="I110" s="29">
        <v>1</v>
      </c>
      <c r="J110" s="29">
        <v>1</v>
      </c>
      <c r="K110" s="29">
        <v>58</v>
      </c>
      <c r="L110" s="81">
        <v>0.6744186046511628</v>
      </c>
      <c r="M110" s="35">
        <v>6</v>
      </c>
      <c r="N110" s="34">
        <v>0</v>
      </c>
      <c r="O110" s="29">
        <v>7</v>
      </c>
      <c r="P110" s="29">
        <v>0</v>
      </c>
      <c r="Q110" s="29">
        <v>3</v>
      </c>
      <c r="R110" s="29">
        <v>11</v>
      </c>
      <c r="S110" s="29">
        <v>11</v>
      </c>
      <c r="T110" s="29">
        <v>4</v>
      </c>
      <c r="U110" s="29">
        <v>19</v>
      </c>
      <c r="V110" s="29">
        <v>3</v>
      </c>
      <c r="W110" s="30">
        <v>0</v>
      </c>
      <c r="X110" s="30">
        <v>0</v>
      </c>
      <c r="Y110" s="31">
        <v>0</v>
      </c>
      <c r="Z110" s="34">
        <v>0</v>
      </c>
      <c r="AA110" s="29">
        <v>1</v>
      </c>
      <c r="AB110" s="29">
        <v>0</v>
      </c>
      <c r="AC110" s="29">
        <v>0</v>
      </c>
      <c r="AD110" s="29">
        <v>1</v>
      </c>
      <c r="AE110" s="29">
        <v>1</v>
      </c>
      <c r="AF110" s="29">
        <v>0</v>
      </c>
      <c r="AG110" s="29">
        <v>3</v>
      </c>
      <c r="AH110" s="29">
        <v>0</v>
      </c>
      <c r="AI110" s="30">
        <v>0</v>
      </c>
      <c r="AJ110" s="29">
        <v>0</v>
      </c>
      <c r="AK110" s="30">
        <v>0</v>
      </c>
      <c r="AL110" s="19">
        <f t="shared" si="14"/>
        <v>3</v>
      </c>
      <c r="AM110" s="32">
        <f t="shared" si="15"/>
        <v>0</v>
      </c>
      <c r="AN110" s="33">
        <f t="shared" si="16"/>
        <v>0</v>
      </c>
      <c r="AO110" s="33">
        <f t="shared" si="17"/>
        <v>0</v>
      </c>
    </row>
    <row r="111" spans="1:41" s="33" customFormat="1" ht="11.25">
      <c r="A111" s="19" t="s">
        <v>32</v>
      </c>
      <c r="B111" s="31" t="s">
        <v>134</v>
      </c>
      <c r="C111" s="34">
        <v>124</v>
      </c>
      <c r="D111" s="29">
        <v>75</v>
      </c>
      <c r="E111" s="29">
        <v>26</v>
      </c>
      <c r="F111" s="29">
        <v>1</v>
      </c>
      <c r="G111" s="29">
        <v>100</v>
      </c>
      <c r="H111" s="23">
        <v>0.8064516129032258</v>
      </c>
      <c r="I111" s="29">
        <v>1</v>
      </c>
      <c r="J111" s="29">
        <v>6</v>
      </c>
      <c r="K111" s="29">
        <v>93</v>
      </c>
      <c r="L111" s="81">
        <v>0.75</v>
      </c>
      <c r="M111" s="35">
        <v>6</v>
      </c>
      <c r="N111" s="34">
        <v>1</v>
      </c>
      <c r="O111" s="29">
        <v>19</v>
      </c>
      <c r="P111" s="29">
        <v>0</v>
      </c>
      <c r="Q111" s="29">
        <v>7</v>
      </c>
      <c r="R111" s="29">
        <v>16</v>
      </c>
      <c r="S111" s="29">
        <v>13</v>
      </c>
      <c r="T111" s="29">
        <v>14</v>
      </c>
      <c r="U111" s="29">
        <v>16</v>
      </c>
      <c r="V111" s="29">
        <v>7</v>
      </c>
      <c r="W111" s="30">
        <v>0</v>
      </c>
      <c r="X111" s="30">
        <v>0</v>
      </c>
      <c r="Y111" s="31">
        <v>0</v>
      </c>
      <c r="Z111" s="34">
        <v>0</v>
      </c>
      <c r="AA111" s="29">
        <v>2</v>
      </c>
      <c r="AB111" s="29">
        <v>0</v>
      </c>
      <c r="AC111" s="29">
        <v>0</v>
      </c>
      <c r="AD111" s="29">
        <v>1</v>
      </c>
      <c r="AE111" s="29">
        <v>1</v>
      </c>
      <c r="AF111" s="29">
        <v>1</v>
      </c>
      <c r="AG111" s="29">
        <v>1</v>
      </c>
      <c r="AH111" s="29">
        <v>0</v>
      </c>
      <c r="AI111" s="30">
        <v>0</v>
      </c>
      <c r="AJ111" s="29">
        <v>0</v>
      </c>
      <c r="AK111" s="30">
        <v>0</v>
      </c>
      <c r="AL111" s="19">
        <f t="shared" si="14"/>
        <v>7</v>
      </c>
      <c r="AM111" s="32">
        <f t="shared" si="15"/>
        <v>0</v>
      </c>
      <c r="AN111" s="33">
        <f t="shared" si="16"/>
        <v>0</v>
      </c>
      <c r="AO111" s="33">
        <f t="shared" si="17"/>
        <v>0</v>
      </c>
    </row>
    <row r="112" spans="1:41" s="33" customFormat="1" ht="11.25">
      <c r="A112" s="19" t="s">
        <v>32</v>
      </c>
      <c r="B112" s="31" t="s">
        <v>135</v>
      </c>
      <c r="C112" s="34">
        <v>81</v>
      </c>
      <c r="D112" s="29">
        <v>52</v>
      </c>
      <c r="E112" s="29">
        <v>12</v>
      </c>
      <c r="F112" s="29">
        <v>3</v>
      </c>
      <c r="G112" s="29">
        <v>61</v>
      </c>
      <c r="H112" s="23">
        <v>0.7530864197530864</v>
      </c>
      <c r="I112" s="29">
        <v>2</v>
      </c>
      <c r="J112" s="29">
        <v>1</v>
      </c>
      <c r="K112" s="29">
        <v>58</v>
      </c>
      <c r="L112" s="81">
        <v>0.7160493827160493</v>
      </c>
      <c r="M112" s="35">
        <v>6</v>
      </c>
      <c r="N112" s="34">
        <v>0</v>
      </c>
      <c r="O112" s="29">
        <v>3</v>
      </c>
      <c r="P112" s="29">
        <v>0</v>
      </c>
      <c r="Q112" s="29">
        <v>11</v>
      </c>
      <c r="R112" s="29">
        <v>21</v>
      </c>
      <c r="S112" s="29">
        <v>1</v>
      </c>
      <c r="T112" s="29">
        <v>4</v>
      </c>
      <c r="U112" s="29">
        <v>11</v>
      </c>
      <c r="V112" s="29">
        <v>7</v>
      </c>
      <c r="W112" s="30">
        <v>0</v>
      </c>
      <c r="X112" s="30">
        <v>0</v>
      </c>
      <c r="Y112" s="31">
        <v>0</v>
      </c>
      <c r="Z112" s="34">
        <v>0</v>
      </c>
      <c r="AA112" s="29">
        <v>0</v>
      </c>
      <c r="AB112" s="29">
        <v>0</v>
      </c>
      <c r="AC112" s="29">
        <v>1</v>
      </c>
      <c r="AD112" s="29">
        <v>3</v>
      </c>
      <c r="AE112" s="29">
        <v>0</v>
      </c>
      <c r="AF112" s="29">
        <v>0</v>
      </c>
      <c r="AG112" s="29">
        <v>1</v>
      </c>
      <c r="AH112" s="29">
        <v>1</v>
      </c>
      <c r="AI112" s="30">
        <v>0</v>
      </c>
      <c r="AJ112" s="29">
        <v>0</v>
      </c>
      <c r="AK112" s="30">
        <v>0</v>
      </c>
      <c r="AL112" s="19">
        <f t="shared" si="14"/>
        <v>7</v>
      </c>
      <c r="AM112" s="32">
        <f t="shared" si="15"/>
        <v>1</v>
      </c>
      <c r="AN112" s="33">
        <f t="shared" si="16"/>
        <v>0</v>
      </c>
      <c r="AO112" s="33">
        <f t="shared" si="17"/>
        <v>0</v>
      </c>
    </row>
    <row r="113" spans="1:41" s="33" customFormat="1" ht="11.25">
      <c r="A113" s="19" t="s">
        <v>32</v>
      </c>
      <c r="B113" s="31" t="s">
        <v>136</v>
      </c>
      <c r="C113" s="34">
        <v>93</v>
      </c>
      <c r="D113" s="29">
        <v>64</v>
      </c>
      <c r="E113" s="29">
        <v>14</v>
      </c>
      <c r="F113" s="29">
        <v>0</v>
      </c>
      <c r="G113" s="29">
        <v>78</v>
      </c>
      <c r="H113" s="23">
        <v>0.8387096774193549</v>
      </c>
      <c r="I113" s="29">
        <v>1</v>
      </c>
      <c r="J113" s="29">
        <v>2</v>
      </c>
      <c r="K113" s="29">
        <v>75</v>
      </c>
      <c r="L113" s="81">
        <v>0.8064516129032258</v>
      </c>
      <c r="M113" s="35">
        <v>6</v>
      </c>
      <c r="N113" s="34">
        <v>0</v>
      </c>
      <c r="O113" s="29">
        <v>7</v>
      </c>
      <c r="P113" s="29">
        <v>1</v>
      </c>
      <c r="Q113" s="29">
        <v>12</v>
      </c>
      <c r="R113" s="29">
        <v>23</v>
      </c>
      <c r="S113" s="29">
        <v>14</v>
      </c>
      <c r="T113" s="29">
        <v>3</v>
      </c>
      <c r="U113" s="29">
        <v>12</v>
      </c>
      <c r="V113" s="29">
        <v>3</v>
      </c>
      <c r="W113" s="30">
        <v>0</v>
      </c>
      <c r="X113" s="30">
        <v>0</v>
      </c>
      <c r="Y113" s="31">
        <v>0</v>
      </c>
      <c r="Z113" s="34">
        <v>0</v>
      </c>
      <c r="AA113" s="29">
        <v>0</v>
      </c>
      <c r="AB113" s="29">
        <v>0</v>
      </c>
      <c r="AC113" s="29">
        <v>1</v>
      </c>
      <c r="AD113" s="29">
        <v>3</v>
      </c>
      <c r="AE113" s="29">
        <v>1</v>
      </c>
      <c r="AF113" s="29">
        <v>0</v>
      </c>
      <c r="AG113" s="29">
        <v>1</v>
      </c>
      <c r="AH113" s="29">
        <v>0</v>
      </c>
      <c r="AI113" s="30">
        <v>0</v>
      </c>
      <c r="AJ113" s="29">
        <v>0</v>
      </c>
      <c r="AK113" s="30">
        <v>0</v>
      </c>
      <c r="AL113" s="19">
        <f t="shared" si="14"/>
        <v>3</v>
      </c>
      <c r="AM113" s="32">
        <f t="shared" si="15"/>
        <v>0</v>
      </c>
      <c r="AN113" s="33">
        <f t="shared" si="16"/>
        <v>0</v>
      </c>
      <c r="AO113" s="33">
        <f t="shared" si="17"/>
        <v>0</v>
      </c>
    </row>
    <row r="114" spans="1:41" s="33" customFormat="1" ht="11.25">
      <c r="A114" s="19" t="s">
        <v>32</v>
      </c>
      <c r="B114" s="31" t="s">
        <v>137</v>
      </c>
      <c r="C114" s="34">
        <v>78</v>
      </c>
      <c r="D114" s="29">
        <v>50</v>
      </c>
      <c r="E114" s="29">
        <v>14</v>
      </c>
      <c r="F114" s="29">
        <v>0</v>
      </c>
      <c r="G114" s="29">
        <v>64</v>
      </c>
      <c r="H114" s="23">
        <v>0.8205128205128205</v>
      </c>
      <c r="I114" s="29">
        <v>0</v>
      </c>
      <c r="J114" s="29">
        <v>1</v>
      </c>
      <c r="K114" s="29">
        <v>63</v>
      </c>
      <c r="L114" s="81">
        <v>0.8076923076923077</v>
      </c>
      <c r="M114" s="35">
        <v>6</v>
      </c>
      <c r="N114" s="34">
        <v>0</v>
      </c>
      <c r="O114" s="29">
        <v>14</v>
      </c>
      <c r="P114" s="29">
        <v>1</v>
      </c>
      <c r="Q114" s="29">
        <v>9</v>
      </c>
      <c r="R114" s="29">
        <v>20</v>
      </c>
      <c r="S114" s="29">
        <v>3</v>
      </c>
      <c r="T114" s="29">
        <v>0</v>
      </c>
      <c r="U114" s="29">
        <v>12</v>
      </c>
      <c r="V114" s="29">
        <v>4</v>
      </c>
      <c r="W114" s="30">
        <v>0</v>
      </c>
      <c r="X114" s="30">
        <v>0</v>
      </c>
      <c r="Y114" s="31">
        <v>0</v>
      </c>
      <c r="Z114" s="34">
        <v>0</v>
      </c>
      <c r="AA114" s="29">
        <v>2</v>
      </c>
      <c r="AB114" s="29">
        <v>0</v>
      </c>
      <c r="AC114" s="29">
        <v>1</v>
      </c>
      <c r="AD114" s="29">
        <v>2</v>
      </c>
      <c r="AE114" s="29">
        <v>0</v>
      </c>
      <c r="AF114" s="29">
        <v>0</v>
      </c>
      <c r="AG114" s="29">
        <v>1</v>
      </c>
      <c r="AH114" s="29">
        <v>0</v>
      </c>
      <c r="AI114" s="30">
        <v>0</v>
      </c>
      <c r="AJ114" s="29">
        <v>0</v>
      </c>
      <c r="AK114" s="30">
        <v>0</v>
      </c>
      <c r="AL114" s="19">
        <f t="shared" si="14"/>
        <v>4</v>
      </c>
      <c r="AM114" s="32">
        <f t="shared" si="15"/>
        <v>0</v>
      </c>
      <c r="AN114" s="33">
        <f t="shared" si="16"/>
        <v>0</v>
      </c>
      <c r="AO114" s="33">
        <f t="shared" si="17"/>
        <v>0</v>
      </c>
    </row>
    <row r="115" spans="1:41" s="33" customFormat="1" ht="11.25">
      <c r="A115" s="19" t="s">
        <v>32</v>
      </c>
      <c r="B115" s="31" t="s">
        <v>138</v>
      </c>
      <c r="C115" s="34">
        <v>93</v>
      </c>
      <c r="D115" s="29">
        <v>33</v>
      </c>
      <c r="E115" s="29">
        <v>45</v>
      </c>
      <c r="F115" s="29">
        <v>0</v>
      </c>
      <c r="G115" s="29">
        <v>78</v>
      </c>
      <c r="H115" s="23">
        <v>0.8387096774193549</v>
      </c>
      <c r="I115" s="29">
        <v>0</v>
      </c>
      <c r="J115" s="29">
        <v>1</v>
      </c>
      <c r="K115" s="29">
        <v>77</v>
      </c>
      <c r="L115" s="81">
        <v>0.8279569892473119</v>
      </c>
      <c r="M115" s="35">
        <v>6</v>
      </c>
      <c r="N115" s="34">
        <v>1</v>
      </c>
      <c r="O115" s="29">
        <v>1</v>
      </c>
      <c r="P115" s="29">
        <v>0</v>
      </c>
      <c r="Q115" s="29">
        <v>6</v>
      </c>
      <c r="R115" s="29">
        <v>7</v>
      </c>
      <c r="S115" s="29">
        <v>34</v>
      </c>
      <c r="T115" s="29">
        <v>11</v>
      </c>
      <c r="U115" s="29">
        <v>11</v>
      </c>
      <c r="V115" s="29">
        <v>6</v>
      </c>
      <c r="W115" s="30">
        <v>0</v>
      </c>
      <c r="X115" s="30">
        <v>0</v>
      </c>
      <c r="Y115" s="31">
        <v>0</v>
      </c>
      <c r="Z115" s="34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4</v>
      </c>
      <c r="AF115" s="29">
        <v>1</v>
      </c>
      <c r="AG115" s="29">
        <v>1</v>
      </c>
      <c r="AH115" s="29">
        <v>0</v>
      </c>
      <c r="AI115" s="30">
        <v>0</v>
      </c>
      <c r="AJ115" s="29">
        <v>0</v>
      </c>
      <c r="AK115" s="30">
        <v>0</v>
      </c>
      <c r="AL115" s="19">
        <f t="shared" si="14"/>
        <v>6</v>
      </c>
      <c r="AM115" s="32">
        <f t="shared" si="15"/>
        <v>0</v>
      </c>
      <c r="AN115" s="33">
        <f t="shared" si="16"/>
        <v>0</v>
      </c>
      <c r="AO115" s="33">
        <f t="shared" si="17"/>
        <v>0</v>
      </c>
    </row>
    <row r="116" spans="1:41" s="33" customFormat="1" ht="11.25">
      <c r="A116" s="19" t="s">
        <v>32</v>
      </c>
      <c r="B116" s="31" t="s">
        <v>139</v>
      </c>
      <c r="C116" s="34">
        <v>59</v>
      </c>
      <c r="D116" s="29">
        <v>49</v>
      </c>
      <c r="E116" s="29">
        <v>3</v>
      </c>
      <c r="F116" s="29">
        <v>0</v>
      </c>
      <c r="G116" s="29">
        <v>52</v>
      </c>
      <c r="H116" s="23">
        <v>0.8813559322033898</v>
      </c>
      <c r="I116" s="29">
        <v>2</v>
      </c>
      <c r="J116" s="29">
        <v>5</v>
      </c>
      <c r="K116" s="29">
        <v>45</v>
      </c>
      <c r="L116" s="81">
        <v>0.7627118644067796</v>
      </c>
      <c r="M116" s="35">
        <v>4</v>
      </c>
      <c r="N116" s="34">
        <v>1</v>
      </c>
      <c r="O116" s="29">
        <v>6</v>
      </c>
      <c r="P116" s="29">
        <v>1</v>
      </c>
      <c r="Q116" s="29">
        <v>4</v>
      </c>
      <c r="R116" s="29">
        <v>12</v>
      </c>
      <c r="S116" s="29">
        <v>11</v>
      </c>
      <c r="T116" s="29">
        <v>5</v>
      </c>
      <c r="U116" s="29">
        <v>4</v>
      </c>
      <c r="V116" s="29">
        <v>1</v>
      </c>
      <c r="W116" s="30">
        <v>0</v>
      </c>
      <c r="X116" s="30">
        <v>0</v>
      </c>
      <c r="Y116" s="31">
        <v>0</v>
      </c>
      <c r="Z116" s="34">
        <v>0</v>
      </c>
      <c r="AA116" s="29">
        <v>1</v>
      </c>
      <c r="AB116" s="29">
        <v>0</v>
      </c>
      <c r="AC116" s="29">
        <v>0</v>
      </c>
      <c r="AD116" s="29">
        <v>2</v>
      </c>
      <c r="AE116" s="29">
        <v>1</v>
      </c>
      <c r="AF116" s="29">
        <v>0</v>
      </c>
      <c r="AG116" s="29">
        <v>0</v>
      </c>
      <c r="AH116" s="29">
        <v>0</v>
      </c>
      <c r="AI116" s="30">
        <v>0</v>
      </c>
      <c r="AJ116" s="29">
        <v>0</v>
      </c>
      <c r="AK116" s="30">
        <v>0</v>
      </c>
      <c r="AL116" s="19">
        <f t="shared" si="14"/>
        <v>1</v>
      </c>
      <c r="AM116" s="32">
        <f t="shared" si="15"/>
        <v>0</v>
      </c>
      <c r="AN116" s="33">
        <f t="shared" si="16"/>
        <v>0</v>
      </c>
      <c r="AO116" s="33">
        <f t="shared" si="17"/>
        <v>0</v>
      </c>
    </row>
    <row r="117" spans="1:41" s="124" customFormat="1" ht="11.25">
      <c r="A117" s="95" t="s">
        <v>32</v>
      </c>
      <c r="B117" s="117" t="s">
        <v>140</v>
      </c>
      <c r="C117" s="118">
        <v>128</v>
      </c>
      <c r="D117" s="83">
        <v>58</v>
      </c>
      <c r="E117" s="83">
        <v>21</v>
      </c>
      <c r="F117" s="83">
        <v>0</v>
      </c>
      <c r="G117" s="83">
        <v>79</v>
      </c>
      <c r="H117" s="119">
        <v>0.6171875</v>
      </c>
      <c r="I117" s="83">
        <v>2</v>
      </c>
      <c r="J117" s="83">
        <v>0</v>
      </c>
      <c r="K117" s="83">
        <v>77</v>
      </c>
      <c r="L117" s="120">
        <v>0.6015625</v>
      </c>
      <c r="M117" s="121">
        <v>6</v>
      </c>
      <c r="N117" s="118">
        <v>1</v>
      </c>
      <c r="O117" s="83">
        <v>6</v>
      </c>
      <c r="P117" s="83">
        <v>5</v>
      </c>
      <c r="Q117" s="83">
        <v>4</v>
      </c>
      <c r="R117" s="83">
        <v>30</v>
      </c>
      <c r="S117" s="83">
        <v>7</v>
      </c>
      <c r="T117" s="83">
        <v>5</v>
      </c>
      <c r="U117" s="83">
        <v>11</v>
      </c>
      <c r="V117" s="83">
        <v>8</v>
      </c>
      <c r="W117" s="122">
        <v>0</v>
      </c>
      <c r="X117" s="122">
        <v>0</v>
      </c>
      <c r="Y117" s="117">
        <v>0</v>
      </c>
      <c r="Z117" s="118">
        <v>0</v>
      </c>
      <c r="AA117" s="83">
        <v>0</v>
      </c>
      <c r="AB117" s="83">
        <v>0</v>
      </c>
      <c r="AC117" s="83">
        <v>0</v>
      </c>
      <c r="AD117" s="83">
        <v>4</v>
      </c>
      <c r="AE117" s="83">
        <v>0</v>
      </c>
      <c r="AF117" s="83">
        <v>0</v>
      </c>
      <c r="AG117" s="83">
        <v>1</v>
      </c>
      <c r="AH117" s="83">
        <v>1</v>
      </c>
      <c r="AI117" s="122">
        <v>0</v>
      </c>
      <c r="AJ117" s="83">
        <v>0</v>
      </c>
      <c r="AK117" s="122">
        <v>0</v>
      </c>
      <c r="AL117" s="95">
        <f t="shared" si="14"/>
        <v>8</v>
      </c>
      <c r="AM117" s="123">
        <f t="shared" si="15"/>
        <v>1</v>
      </c>
      <c r="AN117" s="124">
        <f t="shared" si="16"/>
        <v>0</v>
      </c>
      <c r="AO117" s="124">
        <f t="shared" si="17"/>
        <v>0</v>
      </c>
    </row>
    <row r="118" spans="1:41" s="124" customFormat="1" ht="11.25">
      <c r="A118" s="95" t="s">
        <v>32</v>
      </c>
      <c r="B118" s="117" t="s">
        <v>69</v>
      </c>
      <c r="C118" s="118">
        <v>88</v>
      </c>
      <c r="D118" s="83">
        <v>56</v>
      </c>
      <c r="E118" s="83">
        <v>14</v>
      </c>
      <c r="F118" s="83">
        <v>0</v>
      </c>
      <c r="G118" s="83">
        <v>70</v>
      </c>
      <c r="H118" s="119">
        <v>0.7954545454545454</v>
      </c>
      <c r="I118" s="83">
        <v>2</v>
      </c>
      <c r="J118" s="83">
        <v>0</v>
      </c>
      <c r="K118" s="83">
        <v>68</v>
      </c>
      <c r="L118" s="120">
        <v>0.7727272727272727</v>
      </c>
      <c r="M118" s="121">
        <v>6</v>
      </c>
      <c r="N118" s="118">
        <v>2</v>
      </c>
      <c r="O118" s="83">
        <v>13</v>
      </c>
      <c r="P118" s="83">
        <v>3</v>
      </c>
      <c r="Q118" s="83">
        <v>9</v>
      </c>
      <c r="R118" s="83">
        <v>10</v>
      </c>
      <c r="S118" s="83">
        <v>3</v>
      </c>
      <c r="T118" s="83">
        <v>3</v>
      </c>
      <c r="U118" s="83">
        <v>17</v>
      </c>
      <c r="V118" s="83">
        <v>8</v>
      </c>
      <c r="W118" s="122">
        <v>0</v>
      </c>
      <c r="X118" s="122">
        <v>0</v>
      </c>
      <c r="Y118" s="117">
        <v>0</v>
      </c>
      <c r="Z118" s="118">
        <v>0</v>
      </c>
      <c r="AA118" s="83">
        <v>1</v>
      </c>
      <c r="AB118" s="83">
        <v>0</v>
      </c>
      <c r="AC118" s="83">
        <v>1</v>
      </c>
      <c r="AD118" s="83">
        <v>1</v>
      </c>
      <c r="AE118" s="83">
        <v>0</v>
      </c>
      <c r="AF118" s="83">
        <v>0</v>
      </c>
      <c r="AG118" s="83">
        <v>2</v>
      </c>
      <c r="AH118" s="83">
        <v>1</v>
      </c>
      <c r="AI118" s="122">
        <v>0</v>
      </c>
      <c r="AJ118" s="83">
        <v>0</v>
      </c>
      <c r="AK118" s="122">
        <v>0</v>
      </c>
      <c r="AL118" s="95">
        <f t="shared" si="14"/>
        <v>8</v>
      </c>
      <c r="AM118" s="123">
        <f t="shared" si="15"/>
        <v>1</v>
      </c>
      <c r="AN118" s="124">
        <f t="shared" si="16"/>
        <v>0</v>
      </c>
      <c r="AO118" s="124">
        <f t="shared" si="17"/>
        <v>0</v>
      </c>
    </row>
    <row r="119" spans="1:41" s="124" customFormat="1" ht="11.25">
      <c r="A119" s="95" t="s">
        <v>32</v>
      </c>
      <c r="B119" s="117" t="s">
        <v>141</v>
      </c>
      <c r="C119" s="118">
        <v>78</v>
      </c>
      <c r="D119" s="83">
        <v>56</v>
      </c>
      <c r="E119" s="83">
        <v>10</v>
      </c>
      <c r="F119" s="83">
        <v>0</v>
      </c>
      <c r="G119" s="83">
        <v>66</v>
      </c>
      <c r="H119" s="119">
        <v>0.8461538461538461</v>
      </c>
      <c r="I119" s="83">
        <v>0</v>
      </c>
      <c r="J119" s="83">
        <v>3</v>
      </c>
      <c r="K119" s="83">
        <v>63</v>
      </c>
      <c r="L119" s="120">
        <v>0.8076923076923077</v>
      </c>
      <c r="M119" s="121">
        <v>6</v>
      </c>
      <c r="N119" s="118">
        <v>2</v>
      </c>
      <c r="O119" s="83">
        <v>18</v>
      </c>
      <c r="P119" s="83">
        <v>0</v>
      </c>
      <c r="Q119" s="83">
        <v>3</v>
      </c>
      <c r="R119" s="83">
        <v>6</v>
      </c>
      <c r="S119" s="83">
        <v>4</v>
      </c>
      <c r="T119" s="83">
        <v>9</v>
      </c>
      <c r="U119" s="83">
        <v>17</v>
      </c>
      <c r="V119" s="83">
        <v>4</v>
      </c>
      <c r="W119" s="122">
        <v>0</v>
      </c>
      <c r="X119" s="122">
        <v>0</v>
      </c>
      <c r="Y119" s="117">
        <v>0</v>
      </c>
      <c r="Z119" s="118">
        <v>0</v>
      </c>
      <c r="AA119" s="83">
        <v>3</v>
      </c>
      <c r="AB119" s="83">
        <v>0</v>
      </c>
      <c r="AC119" s="83">
        <v>0</v>
      </c>
      <c r="AD119" s="83">
        <v>0</v>
      </c>
      <c r="AE119" s="83">
        <v>0</v>
      </c>
      <c r="AF119" s="83">
        <v>1</v>
      </c>
      <c r="AG119" s="83">
        <v>2</v>
      </c>
      <c r="AH119" s="83">
        <v>0</v>
      </c>
      <c r="AI119" s="122">
        <v>0</v>
      </c>
      <c r="AJ119" s="83">
        <v>0</v>
      </c>
      <c r="AK119" s="122">
        <v>0</v>
      </c>
      <c r="AL119" s="95">
        <f t="shared" si="14"/>
        <v>4</v>
      </c>
      <c r="AM119" s="123">
        <f t="shared" si="15"/>
        <v>0</v>
      </c>
      <c r="AN119" s="124">
        <f t="shared" si="16"/>
        <v>0</v>
      </c>
      <c r="AO119" s="124">
        <f t="shared" si="17"/>
        <v>0</v>
      </c>
    </row>
    <row r="120" spans="1:41" s="124" customFormat="1" ht="11.25">
      <c r="A120" s="95" t="s">
        <v>32</v>
      </c>
      <c r="B120" s="117" t="s">
        <v>142</v>
      </c>
      <c r="C120" s="118">
        <v>88</v>
      </c>
      <c r="D120" s="83">
        <v>53</v>
      </c>
      <c r="E120" s="83">
        <v>17</v>
      </c>
      <c r="F120" s="83">
        <v>0</v>
      </c>
      <c r="G120" s="83">
        <v>70</v>
      </c>
      <c r="H120" s="119">
        <v>0.7954545454545454</v>
      </c>
      <c r="I120" s="83">
        <v>0</v>
      </c>
      <c r="J120" s="83">
        <v>1</v>
      </c>
      <c r="K120" s="83">
        <v>69</v>
      </c>
      <c r="L120" s="120">
        <v>0.7840909090909091</v>
      </c>
      <c r="M120" s="121">
        <v>6</v>
      </c>
      <c r="N120" s="118">
        <v>1</v>
      </c>
      <c r="O120" s="83">
        <v>3</v>
      </c>
      <c r="P120" s="83">
        <v>0</v>
      </c>
      <c r="Q120" s="83">
        <v>32</v>
      </c>
      <c r="R120" s="83">
        <v>12</v>
      </c>
      <c r="S120" s="83">
        <v>5</v>
      </c>
      <c r="T120" s="83">
        <v>4</v>
      </c>
      <c r="U120" s="83">
        <v>4</v>
      </c>
      <c r="V120" s="83">
        <v>8</v>
      </c>
      <c r="W120" s="122">
        <v>0</v>
      </c>
      <c r="X120" s="122">
        <v>0</v>
      </c>
      <c r="Y120" s="117">
        <v>0</v>
      </c>
      <c r="Z120" s="118">
        <v>0</v>
      </c>
      <c r="AA120" s="83">
        <v>0</v>
      </c>
      <c r="AB120" s="83">
        <v>0</v>
      </c>
      <c r="AC120" s="83">
        <v>4</v>
      </c>
      <c r="AD120" s="83">
        <v>1</v>
      </c>
      <c r="AE120" s="83">
        <v>0</v>
      </c>
      <c r="AF120" s="83">
        <v>0</v>
      </c>
      <c r="AG120" s="83">
        <v>0</v>
      </c>
      <c r="AH120" s="83">
        <v>1</v>
      </c>
      <c r="AI120" s="122">
        <v>0</v>
      </c>
      <c r="AJ120" s="83">
        <v>0</v>
      </c>
      <c r="AK120" s="122">
        <v>0</v>
      </c>
      <c r="AL120" s="95">
        <f t="shared" si="14"/>
        <v>8</v>
      </c>
      <c r="AM120" s="123">
        <f t="shared" si="15"/>
        <v>1</v>
      </c>
      <c r="AN120" s="124">
        <f t="shared" si="16"/>
        <v>0</v>
      </c>
      <c r="AO120" s="124">
        <f t="shared" si="17"/>
        <v>0</v>
      </c>
    </row>
    <row r="121" spans="1:41" s="124" customFormat="1" ht="11.25">
      <c r="A121" s="95" t="s">
        <v>32</v>
      </c>
      <c r="B121" s="117" t="s">
        <v>161</v>
      </c>
      <c r="C121" s="118">
        <v>269</v>
      </c>
      <c r="D121" s="83">
        <v>81</v>
      </c>
      <c r="E121" s="83">
        <v>139</v>
      </c>
      <c r="F121" s="83">
        <v>3</v>
      </c>
      <c r="G121" s="83">
        <v>217</v>
      </c>
      <c r="H121" s="119">
        <v>0.8066914498141264</v>
      </c>
      <c r="I121" s="83">
        <v>3</v>
      </c>
      <c r="J121" s="83">
        <v>5</v>
      </c>
      <c r="K121" s="83">
        <v>209</v>
      </c>
      <c r="L121" s="120">
        <v>0.7769516728624535</v>
      </c>
      <c r="M121" s="121">
        <v>8</v>
      </c>
      <c r="N121" s="118">
        <v>4</v>
      </c>
      <c r="O121" s="83">
        <v>18</v>
      </c>
      <c r="P121" s="83">
        <v>2</v>
      </c>
      <c r="Q121" s="83">
        <v>28</v>
      </c>
      <c r="R121" s="83">
        <v>49</v>
      </c>
      <c r="S121" s="83">
        <v>74</v>
      </c>
      <c r="T121" s="83">
        <v>7</v>
      </c>
      <c r="U121" s="83">
        <v>11</v>
      </c>
      <c r="V121" s="83">
        <v>16</v>
      </c>
      <c r="W121" s="122">
        <v>0</v>
      </c>
      <c r="X121" s="122">
        <v>0</v>
      </c>
      <c r="Y121" s="117">
        <v>0</v>
      </c>
      <c r="Z121" s="118">
        <v>0</v>
      </c>
      <c r="AA121" s="83">
        <v>1</v>
      </c>
      <c r="AB121" s="83">
        <v>0</v>
      </c>
      <c r="AC121" s="83">
        <v>1</v>
      </c>
      <c r="AD121" s="83">
        <v>2</v>
      </c>
      <c r="AE121" s="83">
        <v>4</v>
      </c>
      <c r="AF121" s="83">
        <v>0</v>
      </c>
      <c r="AG121" s="83">
        <v>0</v>
      </c>
      <c r="AH121" s="83">
        <v>0</v>
      </c>
      <c r="AI121" s="122">
        <v>0</v>
      </c>
      <c r="AJ121" s="83">
        <v>0</v>
      </c>
      <c r="AK121" s="122">
        <v>0</v>
      </c>
      <c r="AL121" s="95">
        <f t="shared" si="14"/>
        <v>16</v>
      </c>
      <c r="AM121" s="123">
        <f t="shared" si="15"/>
        <v>0</v>
      </c>
      <c r="AN121" s="124">
        <f t="shared" si="16"/>
        <v>0</v>
      </c>
      <c r="AO121" s="124">
        <f t="shared" si="17"/>
        <v>0</v>
      </c>
    </row>
    <row r="122" spans="1:41" s="124" customFormat="1" ht="11.25">
      <c r="A122" s="95" t="s">
        <v>32</v>
      </c>
      <c r="B122" s="117" t="s">
        <v>79</v>
      </c>
      <c r="C122" s="118">
        <v>73</v>
      </c>
      <c r="D122" s="83">
        <v>47</v>
      </c>
      <c r="E122" s="83">
        <v>0</v>
      </c>
      <c r="F122" s="83">
        <v>4</v>
      </c>
      <c r="G122" s="83">
        <v>43</v>
      </c>
      <c r="H122" s="119">
        <v>0.589041095890411</v>
      </c>
      <c r="I122" s="83">
        <v>3</v>
      </c>
      <c r="J122" s="83">
        <v>0</v>
      </c>
      <c r="K122" s="83">
        <v>52</v>
      </c>
      <c r="L122" s="120">
        <v>0.7123287671232876</v>
      </c>
      <c r="M122" s="121">
        <v>6</v>
      </c>
      <c r="N122" s="118">
        <v>1</v>
      </c>
      <c r="O122" s="83">
        <v>5</v>
      </c>
      <c r="P122" s="83">
        <v>0</v>
      </c>
      <c r="Q122" s="83">
        <v>6</v>
      </c>
      <c r="R122" s="83">
        <v>12</v>
      </c>
      <c r="S122" s="83">
        <v>3</v>
      </c>
      <c r="T122" s="83">
        <v>3</v>
      </c>
      <c r="U122" s="83">
        <v>19</v>
      </c>
      <c r="V122" s="83">
        <v>3</v>
      </c>
      <c r="W122" s="122">
        <v>0</v>
      </c>
      <c r="X122" s="122">
        <v>0</v>
      </c>
      <c r="Y122" s="117">
        <v>0</v>
      </c>
      <c r="Z122" s="118">
        <v>0</v>
      </c>
      <c r="AA122" s="83">
        <v>0</v>
      </c>
      <c r="AB122" s="83">
        <v>0</v>
      </c>
      <c r="AC122" s="83">
        <v>1</v>
      </c>
      <c r="AD122" s="83">
        <v>2</v>
      </c>
      <c r="AE122" s="83">
        <v>0</v>
      </c>
      <c r="AF122" s="83">
        <v>0</v>
      </c>
      <c r="AG122" s="83">
        <v>3</v>
      </c>
      <c r="AH122" s="83">
        <v>0</v>
      </c>
      <c r="AI122" s="122">
        <v>0</v>
      </c>
      <c r="AJ122" s="83">
        <v>0</v>
      </c>
      <c r="AK122" s="122">
        <v>0</v>
      </c>
      <c r="AL122" s="95">
        <f t="shared" si="14"/>
        <v>3</v>
      </c>
      <c r="AM122" s="123">
        <f t="shared" si="15"/>
        <v>0</v>
      </c>
      <c r="AN122" s="124">
        <f t="shared" si="16"/>
        <v>0</v>
      </c>
      <c r="AO122" s="124">
        <f t="shared" si="17"/>
        <v>0</v>
      </c>
    </row>
    <row r="123" spans="1:39" s="124" customFormat="1" ht="11.25">
      <c r="A123" s="95" t="s">
        <v>32</v>
      </c>
      <c r="B123" s="117" t="s">
        <v>71</v>
      </c>
      <c r="C123" s="118">
        <v>62</v>
      </c>
      <c r="D123" s="83">
        <v>51</v>
      </c>
      <c r="E123" s="83">
        <v>1</v>
      </c>
      <c r="F123" s="83">
        <v>0</v>
      </c>
      <c r="G123" s="83">
        <v>52</v>
      </c>
      <c r="H123" s="119">
        <v>0.8387096774193549</v>
      </c>
      <c r="I123" s="83">
        <v>1</v>
      </c>
      <c r="J123" s="83">
        <v>0</v>
      </c>
      <c r="K123" s="83">
        <v>51</v>
      </c>
      <c r="L123" s="120">
        <v>0.8225806451612904</v>
      </c>
      <c r="M123" s="121">
        <v>4</v>
      </c>
      <c r="N123" s="118">
        <v>0</v>
      </c>
      <c r="O123" s="83">
        <v>15</v>
      </c>
      <c r="P123" s="83">
        <v>1</v>
      </c>
      <c r="Q123" s="83">
        <v>5</v>
      </c>
      <c r="R123" s="83">
        <v>16</v>
      </c>
      <c r="S123" s="83">
        <v>2</v>
      </c>
      <c r="T123" s="83">
        <v>6</v>
      </c>
      <c r="U123" s="83">
        <v>4</v>
      </c>
      <c r="V123" s="83">
        <v>2</v>
      </c>
      <c r="W123" s="122">
        <v>0</v>
      </c>
      <c r="X123" s="122">
        <v>0</v>
      </c>
      <c r="Y123" s="117">
        <v>0</v>
      </c>
      <c r="Z123" s="118">
        <v>0</v>
      </c>
      <c r="AA123" s="83">
        <v>2</v>
      </c>
      <c r="AB123" s="83">
        <v>0</v>
      </c>
      <c r="AC123" s="83">
        <v>0</v>
      </c>
      <c r="AD123" s="83">
        <v>2</v>
      </c>
      <c r="AE123" s="83">
        <v>0</v>
      </c>
      <c r="AF123" s="83">
        <v>0</v>
      </c>
      <c r="AG123" s="83">
        <v>0</v>
      </c>
      <c r="AH123" s="83">
        <v>0</v>
      </c>
      <c r="AI123" s="122">
        <v>0</v>
      </c>
      <c r="AJ123" s="83">
        <v>0</v>
      </c>
      <c r="AK123" s="122">
        <v>0</v>
      </c>
      <c r="AL123" s="95">
        <f>+V123+W123+X123+Y123</f>
        <v>2</v>
      </c>
      <c r="AM123" s="123">
        <f>+AH123+AI123+AJ123+AK123</f>
        <v>0</v>
      </c>
    </row>
    <row r="124" spans="1:41" s="124" customFormat="1" ht="11.25">
      <c r="A124" s="95" t="s">
        <v>32</v>
      </c>
      <c r="B124" s="134">
        <v>40</v>
      </c>
      <c r="C124" s="118">
        <v>110</v>
      </c>
      <c r="D124" s="83">
        <v>63</v>
      </c>
      <c r="E124" s="83">
        <v>30</v>
      </c>
      <c r="F124" s="83">
        <v>0</v>
      </c>
      <c r="G124" s="83">
        <v>93</v>
      </c>
      <c r="H124" s="119">
        <v>0.8454545454545455</v>
      </c>
      <c r="I124" s="83">
        <v>1</v>
      </c>
      <c r="J124" s="83">
        <v>3</v>
      </c>
      <c r="K124" s="83">
        <v>89</v>
      </c>
      <c r="L124" s="120">
        <v>0.8090909090909091</v>
      </c>
      <c r="M124" s="121">
        <v>6</v>
      </c>
      <c r="N124" s="118">
        <v>0</v>
      </c>
      <c r="O124" s="83">
        <v>7</v>
      </c>
      <c r="P124" s="83">
        <v>2</v>
      </c>
      <c r="Q124" s="83">
        <v>5</v>
      </c>
      <c r="R124" s="83">
        <v>37</v>
      </c>
      <c r="S124" s="83">
        <v>4</v>
      </c>
      <c r="T124" s="83">
        <v>4</v>
      </c>
      <c r="U124" s="83">
        <v>30</v>
      </c>
      <c r="V124" s="83">
        <v>0</v>
      </c>
      <c r="W124" s="122">
        <v>0</v>
      </c>
      <c r="X124" s="122">
        <v>0</v>
      </c>
      <c r="Y124" s="117">
        <v>0</v>
      </c>
      <c r="Z124" s="118">
        <v>0</v>
      </c>
      <c r="AA124" s="83">
        <v>0</v>
      </c>
      <c r="AB124" s="83">
        <v>0</v>
      </c>
      <c r="AC124" s="83">
        <v>0</v>
      </c>
      <c r="AD124" s="83">
        <v>3</v>
      </c>
      <c r="AE124" s="83">
        <v>0</v>
      </c>
      <c r="AF124" s="83">
        <v>0</v>
      </c>
      <c r="AG124" s="83">
        <v>3</v>
      </c>
      <c r="AH124" s="83">
        <v>0</v>
      </c>
      <c r="AI124" s="122">
        <v>0</v>
      </c>
      <c r="AJ124" s="83">
        <v>0</v>
      </c>
      <c r="AK124" s="122">
        <v>0</v>
      </c>
      <c r="AL124" s="95">
        <f aca="true" t="shared" si="18" ref="AL124:AL129">V124+W124+X124+Y124</f>
        <v>0</v>
      </c>
      <c r="AM124" s="123">
        <f aca="true" t="shared" si="19" ref="AM124:AM129">AH124+AI124+AJ124+AK124</f>
        <v>0</v>
      </c>
      <c r="AN124" s="124">
        <f aca="true" t="shared" si="20" ref="AN124:AN132">N124+O124+P124+Q124+R124+S124+T124+U124+V124+W124+X124+Y124-K124</f>
        <v>0</v>
      </c>
      <c r="AO124" s="124">
        <f aca="true" t="shared" si="21" ref="AO124:AO132">Z124+AA124+AB124+AC124+AD124+AE124+AF124+AG124+AH124+AI124+AJ124+AK124-M124</f>
        <v>0</v>
      </c>
    </row>
    <row r="125" spans="1:41" s="124" customFormat="1" ht="11.25">
      <c r="A125" s="95" t="s">
        <v>32</v>
      </c>
      <c r="B125" s="117" t="s">
        <v>143</v>
      </c>
      <c r="C125" s="118">
        <v>85</v>
      </c>
      <c r="D125" s="83">
        <v>50</v>
      </c>
      <c r="E125" s="83">
        <v>28</v>
      </c>
      <c r="F125" s="83">
        <v>0</v>
      </c>
      <c r="G125" s="83">
        <v>78</v>
      </c>
      <c r="H125" s="119">
        <v>0.9176470588235294</v>
      </c>
      <c r="I125" s="83">
        <v>0</v>
      </c>
      <c r="J125" s="83">
        <v>1</v>
      </c>
      <c r="K125" s="83">
        <v>77</v>
      </c>
      <c r="L125" s="120">
        <v>0.9058823529411765</v>
      </c>
      <c r="M125" s="121">
        <v>6</v>
      </c>
      <c r="N125" s="118">
        <v>0</v>
      </c>
      <c r="O125" s="83">
        <v>12</v>
      </c>
      <c r="P125" s="83">
        <v>0</v>
      </c>
      <c r="Q125" s="83">
        <v>6</v>
      </c>
      <c r="R125" s="83">
        <v>28</v>
      </c>
      <c r="S125" s="83">
        <v>4</v>
      </c>
      <c r="T125" s="83">
        <v>1</v>
      </c>
      <c r="U125" s="83">
        <v>17</v>
      </c>
      <c r="V125" s="83">
        <v>9</v>
      </c>
      <c r="W125" s="122">
        <v>0</v>
      </c>
      <c r="X125" s="122">
        <v>0</v>
      </c>
      <c r="Y125" s="117">
        <v>0</v>
      </c>
      <c r="Z125" s="118">
        <v>0</v>
      </c>
      <c r="AA125" s="83">
        <v>1</v>
      </c>
      <c r="AB125" s="83">
        <v>0</v>
      </c>
      <c r="AC125" s="83">
        <v>0</v>
      </c>
      <c r="AD125" s="83">
        <v>3</v>
      </c>
      <c r="AE125" s="83">
        <v>0</v>
      </c>
      <c r="AF125" s="83">
        <v>0</v>
      </c>
      <c r="AG125" s="83">
        <v>1</v>
      </c>
      <c r="AH125" s="83">
        <v>1</v>
      </c>
      <c r="AI125" s="122">
        <v>0</v>
      </c>
      <c r="AJ125" s="83">
        <v>0</v>
      </c>
      <c r="AK125" s="122">
        <v>0</v>
      </c>
      <c r="AL125" s="95">
        <f t="shared" si="18"/>
        <v>9</v>
      </c>
      <c r="AM125" s="123">
        <f t="shared" si="19"/>
        <v>1</v>
      </c>
      <c r="AN125" s="124">
        <f t="shared" si="20"/>
        <v>0</v>
      </c>
      <c r="AO125" s="124">
        <f t="shared" si="21"/>
        <v>0</v>
      </c>
    </row>
    <row r="126" spans="1:41" s="124" customFormat="1" ht="11.25">
      <c r="A126" s="95" t="s">
        <v>32</v>
      </c>
      <c r="B126" s="117" t="s">
        <v>76</v>
      </c>
      <c r="C126" s="118">
        <v>78</v>
      </c>
      <c r="D126" s="83">
        <v>60</v>
      </c>
      <c r="E126" s="83">
        <v>7</v>
      </c>
      <c r="F126" s="83">
        <v>0</v>
      </c>
      <c r="G126" s="83">
        <v>67</v>
      </c>
      <c r="H126" s="119">
        <v>0.8589743589743589</v>
      </c>
      <c r="I126" s="83">
        <v>2</v>
      </c>
      <c r="J126" s="83">
        <v>2</v>
      </c>
      <c r="K126" s="83">
        <v>63</v>
      </c>
      <c r="L126" s="120">
        <v>0.8076923076923077</v>
      </c>
      <c r="M126" s="121">
        <v>6</v>
      </c>
      <c r="N126" s="118">
        <v>1</v>
      </c>
      <c r="O126" s="83">
        <v>9</v>
      </c>
      <c r="P126" s="83">
        <v>1</v>
      </c>
      <c r="Q126" s="83">
        <v>5</v>
      </c>
      <c r="R126" s="83">
        <v>24</v>
      </c>
      <c r="S126" s="83">
        <v>2</v>
      </c>
      <c r="T126" s="83">
        <v>8</v>
      </c>
      <c r="U126" s="83">
        <v>10</v>
      </c>
      <c r="V126" s="83">
        <v>3</v>
      </c>
      <c r="W126" s="122">
        <v>0</v>
      </c>
      <c r="X126" s="122">
        <v>0</v>
      </c>
      <c r="Y126" s="117">
        <v>0</v>
      </c>
      <c r="Z126" s="118">
        <v>0</v>
      </c>
      <c r="AA126" s="83">
        <v>1</v>
      </c>
      <c r="AB126" s="83">
        <v>0</v>
      </c>
      <c r="AC126" s="83">
        <v>0</v>
      </c>
      <c r="AD126" s="83">
        <v>3</v>
      </c>
      <c r="AE126" s="83">
        <v>0</v>
      </c>
      <c r="AF126" s="83">
        <v>1</v>
      </c>
      <c r="AG126" s="83">
        <v>1</v>
      </c>
      <c r="AH126" s="83">
        <v>0</v>
      </c>
      <c r="AI126" s="122">
        <v>0</v>
      </c>
      <c r="AJ126" s="83">
        <v>0</v>
      </c>
      <c r="AK126" s="122">
        <v>0</v>
      </c>
      <c r="AL126" s="95">
        <f t="shared" si="18"/>
        <v>3</v>
      </c>
      <c r="AM126" s="123">
        <f t="shared" si="19"/>
        <v>0</v>
      </c>
      <c r="AN126" s="124">
        <f t="shared" si="20"/>
        <v>0</v>
      </c>
      <c r="AO126" s="124">
        <f t="shared" si="21"/>
        <v>0</v>
      </c>
    </row>
    <row r="127" spans="1:41" s="124" customFormat="1" ht="11.25">
      <c r="A127" s="95" t="s">
        <v>32</v>
      </c>
      <c r="B127" s="125" t="s">
        <v>144</v>
      </c>
      <c r="C127" s="126">
        <v>78</v>
      </c>
      <c r="D127" s="127">
        <v>44</v>
      </c>
      <c r="E127" s="127">
        <v>27</v>
      </c>
      <c r="F127" s="127">
        <v>1</v>
      </c>
      <c r="G127" s="127">
        <v>70</v>
      </c>
      <c r="H127" s="119">
        <v>0.8974358974358975</v>
      </c>
      <c r="I127" s="127">
        <v>0</v>
      </c>
      <c r="J127" s="127">
        <v>1</v>
      </c>
      <c r="K127" s="128">
        <v>69</v>
      </c>
      <c r="L127" s="129">
        <v>0.8846153846153846</v>
      </c>
      <c r="M127" s="130">
        <v>6</v>
      </c>
      <c r="N127" s="131">
        <v>3</v>
      </c>
      <c r="O127" s="132">
        <v>4</v>
      </c>
      <c r="P127" s="132">
        <v>2</v>
      </c>
      <c r="Q127" s="132">
        <v>12</v>
      </c>
      <c r="R127" s="132">
        <v>12</v>
      </c>
      <c r="S127" s="132">
        <v>15</v>
      </c>
      <c r="T127" s="132">
        <v>5</v>
      </c>
      <c r="U127" s="132">
        <v>10</v>
      </c>
      <c r="V127" s="83">
        <v>6</v>
      </c>
      <c r="W127" s="122">
        <v>0</v>
      </c>
      <c r="X127" s="122">
        <v>0</v>
      </c>
      <c r="Y127" s="117">
        <v>0</v>
      </c>
      <c r="Z127" s="126">
        <v>0</v>
      </c>
      <c r="AA127" s="127">
        <v>0</v>
      </c>
      <c r="AB127" s="127">
        <v>0</v>
      </c>
      <c r="AC127" s="127">
        <v>2</v>
      </c>
      <c r="AD127" s="127">
        <v>1</v>
      </c>
      <c r="AE127" s="127">
        <v>2</v>
      </c>
      <c r="AF127" s="127">
        <v>0</v>
      </c>
      <c r="AG127" s="127">
        <v>1</v>
      </c>
      <c r="AH127" s="127">
        <v>0</v>
      </c>
      <c r="AI127" s="133">
        <v>0</v>
      </c>
      <c r="AJ127" s="122">
        <v>0</v>
      </c>
      <c r="AK127" s="122">
        <v>0</v>
      </c>
      <c r="AL127" s="95">
        <f t="shared" si="18"/>
        <v>6</v>
      </c>
      <c r="AM127" s="123">
        <f t="shared" si="19"/>
        <v>0</v>
      </c>
      <c r="AN127" s="124">
        <f t="shared" si="20"/>
        <v>0</v>
      </c>
      <c r="AO127" s="124">
        <f t="shared" si="21"/>
        <v>0</v>
      </c>
    </row>
    <row r="128" spans="1:41" s="124" customFormat="1" ht="11.25">
      <c r="A128" s="95" t="s">
        <v>32</v>
      </c>
      <c r="B128" s="117" t="s">
        <v>145</v>
      </c>
      <c r="C128" s="118">
        <v>79</v>
      </c>
      <c r="D128" s="83">
        <v>51</v>
      </c>
      <c r="E128" s="83">
        <v>18</v>
      </c>
      <c r="F128" s="83">
        <v>0</v>
      </c>
      <c r="G128" s="83">
        <v>69</v>
      </c>
      <c r="H128" s="119">
        <v>0.8734177215189873</v>
      </c>
      <c r="I128" s="83">
        <v>2</v>
      </c>
      <c r="J128" s="83">
        <v>0</v>
      </c>
      <c r="K128" s="83">
        <v>67</v>
      </c>
      <c r="L128" s="120">
        <v>0.8481012658227848</v>
      </c>
      <c r="M128" s="121">
        <v>6</v>
      </c>
      <c r="N128" s="118">
        <v>0</v>
      </c>
      <c r="O128" s="83">
        <v>5</v>
      </c>
      <c r="P128" s="83">
        <v>0</v>
      </c>
      <c r="Q128" s="83">
        <v>12</v>
      </c>
      <c r="R128" s="83">
        <v>28</v>
      </c>
      <c r="S128" s="83">
        <v>8</v>
      </c>
      <c r="T128" s="83">
        <v>6</v>
      </c>
      <c r="U128" s="83">
        <v>6</v>
      </c>
      <c r="V128" s="83">
        <v>2</v>
      </c>
      <c r="W128" s="122">
        <v>0</v>
      </c>
      <c r="X128" s="122">
        <v>0</v>
      </c>
      <c r="Y128" s="117">
        <v>0</v>
      </c>
      <c r="Z128" s="118">
        <v>0</v>
      </c>
      <c r="AA128" s="83">
        <v>0</v>
      </c>
      <c r="AB128" s="83">
        <v>0</v>
      </c>
      <c r="AC128" s="83">
        <v>1</v>
      </c>
      <c r="AD128" s="83">
        <v>4</v>
      </c>
      <c r="AE128" s="83">
        <v>1</v>
      </c>
      <c r="AF128" s="83">
        <v>0</v>
      </c>
      <c r="AG128" s="83">
        <v>0</v>
      </c>
      <c r="AH128" s="83">
        <v>0</v>
      </c>
      <c r="AI128" s="122">
        <v>0</v>
      </c>
      <c r="AJ128" s="83">
        <v>0</v>
      </c>
      <c r="AK128" s="122">
        <v>0</v>
      </c>
      <c r="AL128" s="95">
        <f t="shared" si="18"/>
        <v>2</v>
      </c>
      <c r="AM128" s="123">
        <f t="shared" si="19"/>
        <v>0</v>
      </c>
      <c r="AN128" s="124">
        <f t="shared" si="20"/>
        <v>0</v>
      </c>
      <c r="AO128" s="124">
        <f t="shared" si="21"/>
        <v>0</v>
      </c>
    </row>
    <row r="129" spans="1:41" s="124" customFormat="1" ht="11.25">
      <c r="A129" s="95" t="s">
        <v>32</v>
      </c>
      <c r="B129" s="117" t="s">
        <v>75</v>
      </c>
      <c r="C129" s="118">
        <v>66</v>
      </c>
      <c r="D129" s="83">
        <v>35</v>
      </c>
      <c r="E129" s="83">
        <v>14</v>
      </c>
      <c r="F129" s="83">
        <v>0</v>
      </c>
      <c r="G129" s="83">
        <v>49</v>
      </c>
      <c r="H129" s="119">
        <v>0.7424242424242424</v>
      </c>
      <c r="I129" s="83">
        <v>0</v>
      </c>
      <c r="J129" s="83">
        <v>2</v>
      </c>
      <c r="K129" s="83">
        <v>47</v>
      </c>
      <c r="L129" s="120">
        <v>0.7121212121212122</v>
      </c>
      <c r="M129" s="121">
        <v>4</v>
      </c>
      <c r="N129" s="118">
        <v>1</v>
      </c>
      <c r="O129" s="83">
        <v>7</v>
      </c>
      <c r="P129" s="83">
        <v>4</v>
      </c>
      <c r="Q129" s="83">
        <v>7</v>
      </c>
      <c r="R129" s="83">
        <v>5</v>
      </c>
      <c r="S129" s="83">
        <v>4</v>
      </c>
      <c r="T129" s="83">
        <v>3</v>
      </c>
      <c r="U129" s="83">
        <v>11</v>
      </c>
      <c r="V129" s="83">
        <v>5</v>
      </c>
      <c r="W129" s="122">
        <v>0</v>
      </c>
      <c r="X129" s="122">
        <v>0</v>
      </c>
      <c r="Y129" s="117">
        <v>0</v>
      </c>
      <c r="Z129" s="118">
        <v>0</v>
      </c>
      <c r="AA129" s="83">
        <v>1</v>
      </c>
      <c r="AB129" s="83">
        <v>0</v>
      </c>
      <c r="AC129" s="83">
        <v>1</v>
      </c>
      <c r="AD129" s="83">
        <v>0</v>
      </c>
      <c r="AE129" s="83">
        <v>0</v>
      </c>
      <c r="AF129" s="83">
        <v>0</v>
      </c>
      <c r="AG129" s="83">
        <v>2</v>
      </c>
      <c r="AH129" s="83">
        <v>0</v>
      </c>
      <c r="AI129" s="122">
        <v>0</v>
      </c>
      <c r="AJ129" s="83">
        <v>0</v>
      </c>
      <c r="AK129" s="122">
        <v>0</v>
      </c>
      <c r="AL129" s="95">
        <f t="shared" si="18"/>
        <v>5</v>
      </c>
      <c r="AM129" s="123">
        <f t="shared" si="19"/>
        <v>0</v>
      </c>
      <c r="AN129" s="124">
        <f t="shared" si="20"/>
        <v>0</v>
      </c>
      <c r="AO129" s="124">
        <f t="shared" si="21"/>
        <v>0</v>
      </c>
    </row>
    <row r="130" spans="1:41" s="156" customFormat="1" ht="11.25">
      <c r="A130" s="95" t="s">
        <v>32</v>
      </c>
      <c r="B130" s="149" t="s">
        <v>146</v>
      </c>
      <c r="C130" s="150">
        <v>85</v>
      </c>
      <c r="D130" s="152">
        <v>54</v>
      </c>
      <c r="E130" s="152">
        <v>18</v>
      </c>
      <c r="F130" s="152">
        <v>0</v>
      </c>
      <c r="G130" s="152">
        <v>72</v>
      </c>
      <c r="H130" s="85">
        <v>0.8470588235294118</v>
      </c>
      <c r="I130" s="152">
        <v>6</v>
      </c>
      <c r="J130" s="152">
        <v>1</v>
      </c>
      <c r="K130" s="152">
        <v>65</v>
      </c>
      <c r="L130" s="153">
        <v>0.7647058823529411</v>
      </c>
      <c r="M130" s="154">
        <v>6</v>
      </c>
      <c r="N130" s="150">
        <v>2</v>
      </c>
      <c r="O130" s="152">
        <v>2</v>
      </c>
      <c r="P130" s="152">
        <v>3</v>
      </c>
      <c r="Q130" s="152">
        <v>4</v>
      </c>
      <c r="R130" s="152">
        <v>28</v>
      </c>
      <c r="S130" s="152">
        <v>0</v>
      </c>
      <c r="T130" s="152">
        <v>6</v>
      </c>
      <c r="U130" s="152">
        <v>13</v>
      </c>
      <c r="V130" s="152">
        <v>7</v>
      </c>
      <c r="W130" s="155">
        <v>0</v>
      </c>
      <c r="X130" s="155">
        <v>0</v>
      </c>
      <c r="Y130" s="149">
        <v>0</v>
      </c>
      <c r="Z130" s="150">
        <v>0</v>
      </c>
      <c r="AA130" s="152">
        <v>0</v>
      </c>
      <c r="AB130" s="152">
        <v>0</v>
      </c>
      <c r="AC130" s="152">
        <v>0</v>
      </c>
      <c r="AD130" s="152">
        <v>4</v>
      </c>
      <c r="AE130" s="152">
        <v>0</v>
      </c>
      <c r="AF130" s="152">
        <v>0</v>
      </c>
      <c r="AG130" s="152">
        <v>1</v>
      </c>
      <c r="AH130" s="152">
        <v>1</v>
      </c>
      <c r="AI130" s="155">
        <v>0</v>
      </c>
      <c r="AJ130" s="152">
        <v>0</v>
      </c>
      <c r="AK130" s="155">
        <v>0</v>
      </c>
      <c r="AL130" s="87">
        <f>+V130+W130+X130+Y130</f>
        <v>7</v>
      </c>
      <c r="AM130" s="94">
        <f>+AH130+AI130+AJ130+AK130</f>
        <v>1</v>
      </c>
      <c r="AN130" s="124">
        <f t="shared" si="20"/>
        <v>0</v>
      </c>
      <c r="AO130" s="124">
        <f t="shared" si="21"/>
        <v>0</v>
      </c>
    </row>
    <row r="131" spans="1:41" s="124" customFormat="1" ht="11.25">
      <c r="A131" s="95" t="s">
        <v>32</v>
      </c>
      <c r="B131" s="117" t="s">
        <v>147</v>
      </c>
      <c r="C131" s="118">
        <v>63</v>
      </c>
      <c r="D131" s="83">
        <v>49</v>
      </c>
      <c r="E131" s="83">
        <v>7</v>
      </c>
      <c r="F131" s="83">
        <v>0</v>
      </c>
      <c r="G131" s="83">
        <v>56</v>
      </c>
      <c r="H131" s="119">
        <v>0.8888888888888888</v>
      </c>
      <c r="I131" s="83">
        <v>1</v>
      </c>
      <c r="J131" s="83">
        <v>1</v>
      </c>
      <c r="K131" s="83">
        <v>54</v>
      </c>
      <c r="L131" s="120">
        <v>0.8571428571428571</v>
      </c>
      <c r="M131" s="121">
        <v>4</v>
      </c>
      <c r="N131" s="118">
        <v>0</v>
      </c>
      <c r="O131" s="83">
        <v>3</v>
      </c>
      <c r="P131" s="83">
        <v>1</v>
      </c>
      <c r="Q131" s="83">
        <v>10</v>
      </c>
      <c r="R131" s="83">
        <v>20</v>
      </c>
      <c r="S131" s="83">
        <v>1</v>
      </c>
      <c r="T131" s="83">
        <v>6</v>
      </c>
      <c r="U131" s="83">
        <v>9</v>
      </c>
      <c r="V131" s="83">
        <v>4</v>
      </c>
      <c r="W131" s="122">
        <v>0</v>
      </c>
      <c r="X131" s="122">
        <v>0</v>
      </c>
      <c r="Y131" s="117">
        <v>0</v>
      </c>
      <c r="Z131" s="118">
        <v>0</v>
      </c>
      <c r="AA131" s="83">
        <v>0</v>
      </c>
      <c r="AB131" s="83">
        <v>0</v>
      </c>
      <c r="AC131" s="83">
        <v>1</v>
      </c>
      <c r="AD131" s="83">
        <v>2</v>
      </c>
      <c r="AE131" s="83">
        <v>0</v>
      </c>
      <c r="AF131" s="83">
        <v>0</v>
      </c>
      <c r="AG131" s="83">
        <v>1</v>
      </c>
      <c r="AH131" s="83">
        <v>0</v>
      </c>
      <c r="AI131" s="122">
        <v>0</v>
      </c>
      <c r="AJ131" s="83">
        <v>0</v>
      </c>
      <c r="AK131" s="122">
        <v>0</v>
      </c>
      <c r="AL131" s="95">
        <f>V131+W131+X131+Y131</f>
        <v>4</v>
      </c>
      <c r="AM131" s="123">
        <f>AH131+AI131+AJ131+AK131</f>
        <v>0</v>
      </c>
      <c r="AN131" s="124">
        <f t="shared" si="20"/>
        <v>0</v>
      </c>
      <c r="AO131" s="124">
        <f t="shared" si="21"/>
        <v>0</v>
      </c>
    </row>
    <row r="132" spans="1:41" s="124" customFormat="1" ht="11.25">
      <c r="A132" s="95" t="s">
        <v>32</v>
      </c>
      <c r="B132" s="117" t="s">
        <v>148</v>
      </c>
      <c r="C132" s="118">
        <v>119</v>
      </c>
      <c r="D132" s="83">
        <v>44</v>
      </c>
      <c r="E132" s="83">
        <v>52</v>
      </c>
      <c r="F132" s="83">
        <v>0</v>
      </c>
      <c r="G132" s="83">
        <v>96</v>
      </c>
      <c r="H132" s="119">
        <v>0.8067226890756303</v>
      </c>
      <c r="I132" s="83">
        <v>3</v>
      </c>
      <c r="J132" s="83">
        <v>1</v>
      </c>
      <c r="K132" s="83">
        <v>92</v>
      </c>
      <c r="L132" s="120">
        <v>0.773109243697479</v>
      </c>
      <c r="M132" s="121">
        <v>6</v>
      </c>
      <c r="N132" s="118">
        <v>1</v>
      </c>
      <c r="O132" s="83">
        <v>13</v>
      </c>
      <c r="P132" s="83">
        <v>0</v>
      </c>
      <c r="Q132" s="83">
        <v>9</v>
      </c>
      <c r="R132" s="83">
        <v>21</v>
      </c>
      <c r="S132" s="83">
        <v>11</v>
      </c>
      <c r="T132" s="83">
        <v>4</v>
      </c>
      <c r="U132" s="83">
        <v>22</v>
      </c>
      <c r="V132" s="83">
        <v>11</v>
      </c>
      <c r="W132" s="122">
        <v>0</v>
      </c>
      <c r="X132" s="122">
        <v>0</v>
      </c>
      <c r="Y132" s="117">
        <v>0</v>
      </c>
      <c r="Z132" s="118">
        <v>0</v>
      </c>
      <c r="AA132" s="83">
        <v>1</v>
      </c>
      <c r="AB132" s="83">
        <v>0</v>
      </c>
      <c r="AC132" s="83">
        <v>0</v>
      </c>
      <c r="AD132" s="83">
        <v>1</v>
      </c>
      <c r="AE132" s="83">
        <v>1</v>
      </c>
      <c r="AF132" s="83">
        <v>0</v>
      </c>
      <c r="AG132" s="83">
        <v>2</v>
      </c>
      <c r="AH132" s="83">
        <v>1</v>
      </c>
      <c r="AI132" s="122">
        <v>0</v>
      </c>
      <c r="AJ132" s="83">
        <v>0</v>
      </c>
      <c r="AK132" s="122">
        <v>0</v>
      </c>
      <c r="AL132" s="95">
        <f>V132+W132+X132+Y132</f>
        <v>11</v>
      </c>
      <c r="AM132" s="123">
        <f>AH132+AI132+AJ132+AK132</f>
        <v>1</v>
      </c>
      <c r="AN132" s="124">
        <f t="shared" si="20"/>
        <v>0</v>
      </c>
      <c r="AO132" s="124">
        <f t="shared" si="21"/>
        <v>0</v>
      </c>
    </row>
    <row r="133" spans="1:39" s="124" customFormat="1" ht="11.25">
      <c r="A133" s="95" t="s">
        <v>32</v>
      </c>
      <c r="B133" s="117" t="s">
        <v>172</v>
      </c>
      <c r="C133" s="118">
        <v>60</v>
      </c>
      <c r="D133" s="83">
        <v>43</v>
      </c>
      <c r="E133" s="83">
        <v>9</v>
      </c>
      <c r="F133" s="83">
        <v>0</v>
      </c>
      <c r="G133" s="83">
        <v>52</v>
      </c>
      <c r="H133" s="119">
        <v>0.8666666666666667</v>
      </c>
      <c r="I133" s="83">
        <v>4</v>
      </c>
      <c r="J133" s="83">
        <v>0</v>
      </c>
      <c r="K133" s="83">
        <v>48</v>
      </c>
      <c r="L133" s="120">
        <v>0.8</v>
      </c>
      <c r="M133" s="121">
        <v>4</v>
      </c>
      <c r="N133" s="118">
        <v>1</v>
      </c>
      <c r="O133" s="83">
        <v>5</v>
      </c>
      <c r="P133" s="83">
        <v>2</v>
      </c>
      <c r="Q133" s="83">
        <v>1</v>
      </c>
      <c r="R133" s="83">
        <v>21</v>
      </c>
      <c r="S133" s="83">
        <v>5</v>
      </c>
      <c r="T133" s="83">
        <v>1</v>
      </c>
      <c r="U133" s="83">
        <v>6</v>
      </c>
      <c r="V133" s="83">
        <v>6</v>
      </c>
      <c r="W133" s="122">
        <v>0</v>
      </c>
      <c r="X133" s="122">
        <v>0</v>
      </c>
      <c r="Y133" s="117">
        <v>0</v>
      </c>
      <c r="Z133" s="118">
        <v>0</v>
      </c>
      <c r="AA133" s="83">
        <v>0</v>
      </c>
      <c r="AB133" s="83">
        <v>0</v>
      </c>
      <c r="AC133" s="83">
        <v>0</v>
      </c>
      <c r="AD133" s="83">
        <v>3</v>
      </c>
      <c r="AE133" s="83">
        <v>0</v>
      </c>
      <c r="AF133" s="83">
        <v>0</v>
      </c>
      <c r="AG133" s="83">
        <v>0</v>
      </c>
      <c r="AH133" s="83">
        <v>1</v>
      </c>
      <c r="AI133" s="122">
        <v>0</v>
      </c>
      <c r="AJ133" s="83">
        <v>0</v>
      </c>
      <c r="AK133" s="122">
        <v>0</v>
      </c>
      <c r="AL133" s="95">
        <f>+V133+W133+X133+Y133</f>
        <v>6</v>
      </c>
      <c r="AM133" s="123">
        <f>+AH133+AI133+AJ133+AK133</f>
        <v>1</v>
      </c>
    </row>
    <row r="134" spans="1:41" s="124" customFormat="1" ht="11.25">
      <c r="A134" s="95" t="s">
        <v>32</v>
      </c>
      <c r="B134" s="117" t="s">
        <v>149</v>
      </c>
      <c r="C134" s="118">
        <v>63</v>
      </c>
      <c r="D134" s="83">
        <v>32</v>
      </c>
      <c r="E134" s="83">
        <v>24</v>
      </c>
      <c r="F134" s="83">
        <v>1</v>
      </c>
      <c r="G134" s="83">
        <v>55</v>
      </c>
      <c r="H134" s="119">
        <v>0.873015873015873</v>
      </c>
      <c r="I134" s="83">
        <v>0</v>
      </c>
      <c r="J134" s="83">
        <v>0</v>
      </c>
      <c r="K134" s="83">
        <v>55</v>
      </c>
      <c r="L134" s="120">
        <v>0.873015873015873</v>
      </c>
      <c r="M134" s="121">
        <v>4</v>
      </c>
      <c r="N134" s="118">
        <v>2</v>
      </c>
      <c r="O134" s="83">
        <v>3</v>
      </c>
      <c r="P134" s="83">
        <v>1</v>
      </c>
      <c r="Q134" s="83">
        <v>3</v>
      </c>
      <c r="R134" s="83">
        <v>20</v>
      </c>
      <c r="S134" s="83">
        <v>2</v>
      </c>
      <c r="T134" s="83">
        <v>13</v>
      </c>
      <c r="U134" s="83">
        <v>7</v>
      </c>
      <c r="V134" s="83">
        <v>4</v>
      </c>
      <c r="W134" s="122">
        <v>0</v>
      </c>
      <c r="X134" s="122">
        <v>0</v>
      </c>
      <c r="Y134" s="117">
        <v>0</v>
      </c>
      <c r="Z134" s="118">
        <v>0</v>
      </c>
      <c r="AA134" s="83">
        <v>0</v>
      </c>
      <c r="AB134" s="83">
        <v>0</v>
      </c>
      <c r="AC134" s="83">
        <v>0</v>
      </c>
      <c r="AD134" s="83">
        <v>2</v>
      </c>
      <c r="AE134" s="83">
        <v>0</v>
      </c>
      <c r="AF134" s="83">
        <v>1</v>
      </c>
      <c r="AG134" s="83">
        <v>1</v>
      </c>
      <c r="AH134" s="83">
        <v>0</v>
      </c>
      <c r="AI134" s="122">
        <v>0</v>
      </c>
      <c r="AJ134" s="83">
        <v>0</v>
      </c>
      <c r="AK134" s="122">
        <v>0</v>
      </c>
      <c r="AL134" s="95">
        <f aca="true" t="shared" si="22" ref="AL134:AL148">V134+W134+X134+Y134</f>
        <v>4</v>
      </c>
      <c r="AM134" s="123">
        <f aca="true" t="shared" si="23" ref="AM134:AM148">AH134+AI134+AJ134+AK134</f>
        <v>0</v>
      </c>
      <c r="AN134" s="124">
        <f aca="true" t="shared" si="24" ref="AN134:AN197">N134+O134+P134+Q134+R134+S134+T134+U134+V134+W134+X134+Y134-K134</f>
        <v>0</v>
      </c>
      <c r="AO134" s="124">
        <f aca="true" t="shared" si="25" ref="AO134:AO197">Z134+AA134+AB134+AC134+AD134+AE134+AF134+AG134+AH134+AI134+AJ134+AK134-M134</f>
        <v>0</v>
      </c>
    </row>
    <row r="135" spans="1:41" s="124" customFormat="1" ht="11.25">
      <c r="A135" s="95" t="s">
        <v>32</v>
      </c>
      <c r="B135" s="117" t="s">
        <v>150</v>
      </c>
      <c r="C135" s="118">
        <v>98</v>
      </c>
      <c r="D135" s="83">
        <v>59</v>
      </c>
      <c r="E135" s="83">
        <v>9</v>
      </c>
      <c r="F135" s="83">
        <v>1</v>
      </c>
      <c r="G135" s="83">
        <v>67</v>
      </c>
      <c r="H135" s="119">
        <v>0.6836734693877551</v>
      </c>
      <c r="I135" s="83">
        <v>1</v>
      </c>
      <c r="J135" s="83">
        <v>1</v>
      </c>
      <c r="K135" s="83">
        <v>65</v>
      </c>
      <c r="L135" s="120">
        <v>0.6632653061224489</v>
      </c>
      <c r="M135" s="121">
        <v>6</v>
      </c>
      <c r="N135" s="118">
        <v>1</v>
      </c>
      <c r="O135" s="83">
        <v>5</v>
      </c>
      <c r="P135" s="83">
        <v>0</v>
      </c>
      <c r="Q135" s="83">
        <v>8</v>
      </c>
      <c r="R135" s="83">
        <v>18</v>
      </c>
      <c r="S135" s="83">
        <v>4</v>
      </c>
      <c r="T135" s="83">
        <v>6</v>
      </c>
      <c r="U135" s="83">
        <v>19</v>
      </c>
      <c r="V135" s="83">
        <v>4</v>
      </c>
      <c r="W135" s="122">
        <v>0</v>
      </c>
      <c r="X135" s="122">
        <v>0</v>
      </c>
      <c r="Y135" s="117">
        <v>0</v>
      </c>
      <c r="Z135" s="118">
        <v>0</v>
      </c>
      <c r="AA135" s="83">
        <v>0</v>
      </c>
      <c r="AB135" s="83">
        <v>0</v>
      </c>
      <c r="AC135" s="83">
        <v>1</v>
      </c>
      <c r="AD135" s="83">
        <v>2</v>
      </c>
      <c r="AE135" s="83">
        <v>0</v>
      </c>
      <c r="AF135" s="83">
        <v>0</v>
      </c>
      <c r="AG135" s="83">
        <v>3</v>
      </c>
      <c r="AH135" s="83">
        <v>0</v>
      </c>
      <c r="AI135" s="122">
        <v>0</v>
      </c>
      <c r="AJ135" s="122">
        <v>0</v>
      </c>
      <c r="AK135" s="122">
        <v>0</v>
      </c>
      <c r="AL135" s="95">
        <f t="shared" si="22"/>
        <v>4</v>
      </c>
      <c r="AM135" s="123">
        <f t="shared" si="23"/>
        <v>0</v>
      </c>
      <c r="AN135" s="124">
        <f t="shared" si="24"/>
        <v>0</v>
      </c>
      <c r="AO135" s="124">
        <f t="shared" si="25"/>
        <v>0</v>
      </c>
    </row>
    <row r="136" spans="1:41" s="124" customFormat="1" ht="11.25">
      <c r="A136" s="95" t="s">
        <v>32</v>
      </c>
      <c r="B136" s="117">
        <v>65</v>
      </c>
      <c r="C136" s="118">
        <v>91</v>
      </c>
      <c r="D136" s="83">
        <v>58</v>
      </c>
      <c r="E136" s="83">
        <v>14</v>
      </c>
      <c r="F136" s="83">
        <v>0</v>
      </c>
      <c r="G136" s="83">
        <v>72</v>
      </c>
      <c r="H136" s="119">
        <v>0.7912087912087912</v>
      </c>
      <c r="I136" s="83">
        <v>1</v>
      </c>
      <c r="J136" s="83">
        <v>2</v>
      </c>
      <c r="K136" s="83">
        <v>69</v>
      </c>
      <c r="L136" s="120">
        <v>0.7582417582417582</v>
      </c>
      <c r="M136" s="121">
        <v>6</v>
      </c>
      <c r="N136" s="118">
        <v>0</v>
      </c>
      <c r="O136" s="83">
        <v>9</v>
      </c>
      <c r="P136" s="83">
        <v>0</v>
      </c>
      <c r="Q136" s="83">
        <v>16</v>
      </c>
      <c r="R136" s="83">
        <v>12</v>
      </c>
      <c r="S136" s="83">
        <v>6</v>
      </c>
      <c r="T136" s="83">
        <v>6</v>
      </c>
      <c r="U136" s="83">
        <v>15</v>
      </c>
      <c r="V136" s="83">
        <v>5</v>
      </c>
      <c r="W136" s="122">
        <v>0</v>
      </c>
      <c r="X136" s="122">
        <v>0</v>
      </c>
      <c r="Y136" s="117">
        <v>0</v>
      </c>
      <c r="Z136" s="118">
        <v>0</v>
      </c>
      <c r="AA136" s="83">
        <v>1</v>
      </c>
      <c r="AB136" s="83">
        <v>0</v>
      </c>
      <c r="AC136" s="83">
        <v>2</v>
      </c>
      <c r="AD136" s="83">
        <v>1</v>
      </c>
      <c r="AE136" s="83">
        <v>0</v>
      </c>
      <c r="AF136" s="83">
        <v>0</v>
      </c>
      <c r="AG136" s="83">
        <v>2</v>
      </c>
      <c r="AH136" s="83">
        <v>0</v>
      </c>
      <c r="AI136" s="122">
        <v>0</v>
      </c>
      <c r="AJ136" s="122">
        <v>0</v>
      </c>
      <c r="AK136" s="122">
        <v>0</v>
      </c>
      <c r="AL136" s="95">
        <f t="shared" si="22"/>
        <v>5</v>
      </c>
      <c r="AM136" s="123">
        <f t="shared" si="23"/>
        <v>0</v>
      </c>
      <c r="AN136" s="124">
        <f t="shared" si="24"/>
        <v>0</v>
      </c>
      <c r="AO136" s="124">
        <f t="shared" si="25"/>
        <v>0</v>
      </c>
    </row>
    <row r="137" spans="1:41" s="124" customFormat="1" ht="11.25">
      <c r="A137" s="95" t="s">
        <v>32</v>
      </c>
      <c r="B137" s="117" t="s">
        <v>151</v>
      </c>
      <c r="C137" s="118">
        <v>95</v>
      </c>
      <c r="D137" s="83">
        <v>68</v>
      </c>
      <c r="E137" s="83">
        <v>15</v>
      </c>
      <c r="F137" s="83">
        <v>0</v>
      </c>
      <c r="G137" s="83">
        <v>83</v>
      </c>
      <c r="H137" s="119">
        <v>0.8736842105263158</v>
      </c>
      <c r="I137" s="83">
        <v>2</v>
      </c>
      <c r="J137" s="83">
        <v>0</v>
      </c>
      <c r="K137" s="83">
        <v>81</v>
      </c>
      <c r="L137" s="120">
        <v>0.8526315789473684</v>
      </c>
      <c r="M137" s="121">
        <v>6</v>
      </c>
      <c r="N137" s="118">
        <v>3</v>
      </c>
      <c r="O137" s="83">
        <v>12</v>
      </c>
      <c r="P137" s="83">
        <v>2</v>
      </c>
      <c r="Q137" s="83">
        <v>7</v>
      </c>
      <c r="R137" s="83">
        <v>11</v>
      </c>
      <c r="S137" s="83">
        <v>6</v>
      </c>
      <c r="T137" s="83">
        <v>9</v>
      </c>
      <c r="U137" s="83">
        <v>28</v>
      </c>
      <c r="V137" s="83">
        <v>3</v>
      </c>
      <c r="W137" s="122">
        <v>0</v>
      </c>
      <c r="X137" s="122">
        <v>0</v>
      </c>
      <c r="Y137" s="117">
        <v>0</v>
      </c>
      <c r="Z137" s="118">
        <v>0</v>
      </c>
      <c r="AA137" s="83">
        <v>1</v>
      </c>
      <c r="AB137" s="83">
        <v>0</v>
      </c>
      <c r="AC137" s="83">
        <v>0</v>
      </c>
      <c r="AD137" s="83">
        <v>1</v>
      </c>
      <c r="AE137" s="83">
        <v>0</v>
      </c>
      <c r="AF137" s="83">
        <v>1</v>
      </c>
      <c r="AG137" s="83">
        <v>3</v>
      </c>
      <c r="AH137" s="83">
        <v>0</v>
      </c>
      <c r="AI137" s="122">
        <v>0</v>
      </c>
      <c r="AJ137" s="122">
        <v>0</v>
      </c>
      <c r="AK137" s="122">
        <v>0</v>
      </c>
      <c r="AL137" s="95">
        <f t="shared" si="22"/>
        <v>3</v>
      </c>
      <c r="AM137" s="123">
        <f t="shared" si="23"/>
        <v>0</v>
      </c>
      <c r="AN137" s="124">
        <f t="shared" si="24"/>
        <v>0</v>
      </c>
      <c r="AO137" s="124">
        <f t="shared" si="25"/>
        <v>0</v>
      </c>
    </row>
    <row r="138" spans="1:41" s="124" customFormat="1" ht="11.25">
      <c r="A138" s="95" t="s">
        <v>32</v>
      </c>
      <c r="B138" s="117" t="s">
        <v>152</v>
      </c>
      <c r="C138" s="118">
        <v>66</v>
      </c>
      <c r="D138" s="83">
        <v>40</v>
      </c>
      <c r="E138" s="83">
        <v>17</v>
      </c>
      <c r="F138" s="83">
        <v>1</v>
      </c>
      <c r="G138" s="83">
        <v>56</v>
      </c>
      <c r="H138" s="119">
        <v>0.8484848484848485</v>
      </c>
      <c r="I138" s="83">
        <v>1</v>
      </c>
      <c r="J138" s="83">
        <v>2</v>
      </c>
      <c r="K138" s="83">
        <v>53</v>
      </c>
      <c r="L138" s="120">
        <v>0.803030303030303</v>
      </c>
      <c r="M138" s="121">
        <v>4</v>
      </c>
      <c r="N138" s="118">
        <v>3</v>
      </c>
      <c r="O138" s="83">
        <v>2</v>
      </c>
      <c r="P138" s="83">
        <v>0</v>
      </c>
      <c r="Q138" s="83">
        <v>11</v>
      </c>
      <c r="R138" s="83">
        <v>14</v>
      </c>
      <c r="S138" s="83">
        <v>2</v>
      </c>
      <c r="T138" s="83">
        <v>3</v>
      </c>
      <c r="U138" s="83">
        <v>14</v>
      </c>
      <c r="V138" s="83">
        <v>4</v>
      </c>
      <c r="W138" s="122">
        <v>0</v>
      </c>
      <c r="X138" s="122">
        <v>0</v>
      </c>
      <c r="Y138" s="117">
        <v>0</v>
      </c>
      <c r="Z138" s="118">
        <v>0</v>
      </c>
      <c r="AA138" s="83">
        <v>0</v>
      </c>
      <c r="AB138" s="83">
        <v>0</v>
      </c>
      <c r="AC138" s="83">
        <v>1</v>
      </c>
      <c r="AD138" s="83">
        <v>1</v>
      </c>
      <c r="AE138" s="83">
        <v>0</v>
      </c>
      <c r="AF138" s="83">
        <v>0</v>
      </c>
      <c r="AG138" s="83">
        <v>2</v>
      </c>
      <c r="AH138" s="83">
        <v>0</v>
      </c>
      <c r="AI138" s="122">
        <v>0</v>
      </c>
      <c r="AJ138" s="122">
        <v>0</v>
      </c>
      <c r="AK138" s="122">
        <v>0</v>
      </c>
      <c r="AL138" s="95">
        <f t="shared" si="22"/>
        <v>4</v>
      </c>
      <c r="AM138" s="123">
        <f t="shared" si="23"/>
        <v>0</v>
      </c>
      <c r="AN138" s="124">
        <f t="shared" si="24"/>
        <v>0</v>
      </c>
      <c r="AO138" s="124">
        <f t="shared" si="25"/>
        <v>0</v>
      </c>
    </row>
    <row r="139" spans="1:41" s="124" customFormat="1" ht="11.25">
      <c r="A139" s="95" t="s">
        <v>32</v>
      </c>
      <c r="B139" s="117" t="s">
        <v>153</v>
      </c>
      <c r="C139" s="118">
        <v>103</v>
      </c>
      <c r="D139" s="83">
        <v>72</v>
      </c>
      <c r="E139" s="83">
        <v>16</v>
      </c>
      <c r="F139" s="83">
        <v>1</v>
      </c>
      <c r="G139" s="83">
        <v>87</v>
      </c>
      <c r="H139" s="119">
        <v>0.8446601941747572</v>
      </c>
      <c r="I139" s="83">
        <v>4</v>
      </c>
      <c r="J139" s="83">
        <v>0</v>
      </c>
      <c r="K139" s="83">
        <v>83</v>
      </c>
      <c r="L139" s="120">
        <v>0.8058252427184466</v>
      </c>
      <c r="M139" s="121">
        <v>6</v>
      </c>
      <c r="N139" s="118">
        <v>1</v>
      </c>
      <c r="O139" s="83">
        <v>15</v>
      </c>
      <c r="P139" s="83">
        <v>3</v>
      </c>
      <c r="Q139" s="83">
        <v>27</v>
      </c>
      <c r="R139" s="83">
        <v>5</v>
      </c>
      <c r="S139" s="83">
        <v>6</v>
      </c>
      <c r="T139" s="83">
        <v>9</v>
      </c>
      <c r="U139" s="83">
        <v>12</v>
      </c>
      <c r="V139" s="83">
        <v>5</v>
      </c>
      <c r="W139" s="122">
        <v>0</v>
      </c>
      <c r="X139" s="122">
        <v>0</v>
      </c>
      <c r="Y139" s="117">
        <v>0</v>
      </c>
      <c r="Z139" s="118">
        <v>0</v>
      </c>
      <c r="AA139" s="83">
        <v>1</v>
      </c>
      <c r="AB139" s="83">
        <v>0</v>
      </c>
      <c r="AC139" s="83">
        <v>3</v>
      </c>
      <c r="AD139" s="83">
        <v>0</v>
      </c>
      <c r="AE139" s="83">
        <v>0</v>
      </c>
      <c r="AF139" s="83">
        <v>1</v>
      </c>
      <c r="AG139" s="83">
        <v>1</v>
      </c>
      <c r="AH139" s="83">
        <v>0</v>
      </c>
      <c r="AI139" s="122">
        <v>0</v>
      </c>
      <c r="AJ139" s="122">
        <v>0</v>
      </c>
      <c r="AK139" s="122">
        <v>0</v>
      </c>
      <c r="AL139" s="95">
        <f t="shared" si="22"/>
        <v>5</v>
      </c>
      <c r="AM139" s="123">
        <f t="shared" si="23"/>
        <v>0</v>
      </c>
      <c r="AN139" s="124">
        <f t="shared" si="24"/>
        <v>0</v>
      </c>
      <c r="AO139" s="124">
        <f t="shared" si="25"/>
        <v>0</v>
      </c>
    </row>
    <row r="140" spans="1:41" s="124" customFormat="1" ht="11.25">
      <c r="A140" s="95" t="s">
        <v>32</v>
      </c>
      <c r="B140" s="117" t="s">
        <v>154</v>
      </c>
      <c r="C140" s="118">
        <v>146</v>
      </c>
      <c r="D140" s="83">
        <v>73</v>
      </c>
      <c r="E140" s="83">
        <v>59</v>
      </c>
      <c r="F140" s="83">
        <v>4</v>
      </c>
      <c r="G140" s="83">
        <v>128</v>
      </c>
      <c r="H140" s="119">
        <v>0.8767123287671232</v>
      </c>
      <c r="I140" s="83">
        <v>1</v>
      </c>
      <c r="J140" s="83">
        <v>2</v>
      </c>
      <c r="K140" s="83">
        <v>125</v>
      </c>
      <c r="L140" s="120">
        <v>0.8561643835616438</v>
      </c>
      <c r="M140" s="121">
        <v>8</v>
      </c>
      <c r="N140" s="118">
        <v>2</v>
      </c>
      <c r="O140" s="83">
        <v>8</v>
      </c>
      <c r="P140" s="83">
        <v>1</v>
      </c>
      <c r="Q140" s="83">
        <v>17</v>
      </c>
      <c r="R140" s="83">
        <v>34</v>
      </c>
      <c r="S140" s="83">
        <v>34</v>
      </c>
      <c r="T140" s="83">
        <v>4</v>
      </c>
      <c r="U140" s="83">
        <v>15</v>
      </c>
      <c r="V140" s="83">
        <v>10</v>
      </c>
      <c r="W140" s="122">
        <v>0</v>
      </c>
      <c r="X140" s="122">
        <v>0</v>
      </c>
      <c r="Y140" s="117">
        <v>0</v>
      </c>
      <c r="Z140" s="118">
        <v>0</v>
      </c>
      <c r="AA140" s="83">
        <v>0</v>
      </c>
      <c r="AB140" s="83">
        <v>0</v>
      </c>
      <c r="AC140" s="83">
        <v>1</v>
      </c>
      <c r="AD140" s="83">
        <v>3</v>
      </c>
      <c r="AE140" s="83">
        <v>3</v>
      </c>
      <c r="AF140" s="83">
        <v>0</v>
      </c>
      <c r="AG140" s="83">
        <v>1</v>
      </c>
      <c r="AH140" s="83">
        <v>0</v>
      </c>
      <c r="AI140" s="122">
        <v>0</v>
      </c>
      <c r="AJ140" s="122">
        <v>0</v>
      </c>
      <c r="AK140" s="122">
        <v>0</v>
      </c>
      <c r="AL140" s="95">
        <f t="shared" si="22"/>
        <v>10</v>
      </c>
      <c r="AM140" s="123">
        <f t="shared" si="23"/>
        <v>0</v>
      </c>
      <c r="AN140" s="124">
        <f t="shared" si="24"/>
        <v>0</v>
      </c>
      <c r="AO140" s="124">
        <f t="shared" si="25"/>
        <v>0</v>
      </c>
    </row>
    <row r="141" spans="1:41" s="124" customFormat="1" ht="11.25">
      <c r="A141" s="95" t="s">
        <v>32</v>
      </c>
      <c r="B141" s="117" t="s">
        <v>73</v>
      </c>
      <c r="C141" s="118">
        <v>109</v>
      </c>
      <c r="D141" s="83">
        <v>57</v>
      </c>
      <c r="E141" s="83">
        <v>37</v>
      </c>
      <c r="F141" s="83">
        <v>0</v>
      </c>
      <c r="G141" s="83">
        <v>94</v>
      </c>
      <c r="H141" s="119">
        <v>0.8623853211009175</v>
      </c>
      <c r="I141" s="83">
        <v>1</v>
      </c>
      <c r="J141" s="83">
        <v>2</v>
      </c>
      <c r="K141" s="83">
        <v>91</v>
      </c>
      <c r="L141" s="120">
        <v>0.8348623853211009</v>
      </c>
      <c r="M141" s="121">
        <v>6</v>
      </c>
      <c r="N141" s="118">
        <v>0</v>
      </c>
      <c r="O141" s="83">
        <v>15</v>
      </c>
      <c r="P141" s="83">
        <v>1</v>
      </c>
      <c r="Q141" s="83">
        <v>12</v>
      </c>
      <c r="R141" s="83">
        <v>26</v>
      </c>
      <c r="S141" s="83">
        <v>4</v>
      </c>
      <c r="T141" s="83">
        <v>2</v>
      </c>
      <c r="U141" s="83">
        <v>22</v>
      </c>
      <c r="V141" s="83">
        <v>9</v>
      </c>
      <c r="W141" s="122">
        <v>0</v>
      </c>
      <c r="X141" s="122">
        <v>0</v>
      </c>
      <c r="Y141" s="117">
        <v>0</v>
      </c>
      <c r="Z141" s="118">
        <v>0</v>
      </c>
      <c r="AA141" s="83">
        <v>1</v>
      </c>
      <c r="AB141" s="83">
        <v>0</v>
      </c>
      <c r="AC141" s="83">
        <v>1</v>
      </c>
      <c r="AD141" s="83">
        <v>2</v>
      </c>
      <c r="AE141" s="83">
        <v>0</v>
      </c>
      <c r="AF141" s="83">
        <v>0</v>
      </c>
      <c r="AG141" s="83">
        <v>2</v>
      </c>
      <c r="AH141" s="83">
        <v>0</v>
      </c>
      <c r="AI141" s="122">
        <v>0</v>
      </c>
      <c r="AJ141" s="122">
        <v>0</v>
      </c>
      <c r="AK141" s="122">
        <v>0</v>
      </c>
      <c r="AL141" s="95">
        <f t="shared" si="22"/>
        <v>9</v>
      </c>
      <c r="AM141" s="123">
        <f t="shared" si="23"/>
        <v>0</v>
      </c>
      <c r="AN141" s="124">
        <f t="shared" si="24"/>
        <v>0</v>
      </c>
      <c r="AO141" s="124">
        <f t="shared" si="25"/>
        <v>0</v>
      </c>
    </row>
    <row r="142" spans="1:41" s="124" customFormat="1" ht="11.25">
      <c r="A142" s="95" t="s">
        <v>32</v>
      </c>
      <c r="B142" s="117" t="s">
        <v>74</v>
      </c>
      <c r="C142" s="118">
        <v>71</v>
      </c>
      <c r="D142" s="83">
        <v>43</v>
      </c>
      <c r="E142" s="83">
        <v>24</v>
      </c>
      <c r="F142" s="83">
        <v>0</v>
      </c>
      <c r="G142" s="83">
        <v>67</v>
      </c>
      <c r="H142" s="119">
        <v>0.9436619718309859</v>
      </c>
      <c r="I142" s="83">
        <v>0</v>
      </c>
      <c r="J142" s="83">
        <v>0</v>
      </c>
      <c r="K142" s="83">
        <v>67</v>
      </c>
      <c r="L142" s="120">
        <v>0.9436619718309859</v>
      </c>
      <c r="M142" s="121">
        <v>6</v>
      </c>
      <c r="N142" s="118">
        <v>1</v>
      </c>
      <c r="O142" s="83">
        <v>3</v>
      </c>
      <c r="P142" s="83">
        <v>0</v>
      </c>
      <c r="Q142" s="83">
        <v>4</v>
      </c>
      <c r="R142" s="83">
        <v>27</v>
      </c>
      <c r="S142" s="83">
        <v>3</v>
      </c>
      <c r="T142" s="83">
        <v>8</v>
      </c>
      <c r="U142" s="83">
        <v>16</v>
      </c>
      <c r="V142" s="83">
        <v>5</v>
      </c>
      <c r="W142" s="122">
        <v>0</v>
      </c>
      <c r="X142" s="122">
        <v>0</v>
      </c>
      <c r="Y142" s="117">
        <v>0</v>
      </c>
      <c r="Z142" s="118">
        <v>0</v>
      </c>
      <c r="AA142" s="83">
        <v>0</v>
      </c>
      <c r="AB142" s="83">
        <v>0</v>
      </c>
      <c r="AC142" s="83">
        <v>0</v>
      </c>
      <c r="AD142" s="83">
        <v>3</v>
      </c>
      <c r="AE142" s="83">
        <v>0</v>
      </c>
      <c r="AF142" s="83">
        <v>1</v>
      </c>
      <c r="AG142" s="83">
        <v>2</v>
      </c>
      <c r="AH142" s="83">
        <v>0</v>
      </c>
      <c r="AI142" s="122">
        <v>0</v>
      </c>
      <c r="AJ142" s="122">
        <v>0</v>
      </c>
      <c r="AK142" s="122">
        <v>0</v>
      </c>
      <c r="AL142" s="95">
        <f t="shared" si="22"/>
        <v>5</v>
      </c>
      <c r="AM142" s="123">
        <f t="shared" si="23"/>
        <v>0</v>
      </c>
      <c r="AN142" s="124">
        <f t="shared" si="24"/>
        <v>0</v>
      </c>
      <c r="AO142" s="124">
        <f t="shared" si="25"/>
        <v>0</v>
      </c>
    </row>
    <row r="143" spans="1:41" s="124" customFormat="1" ht="11.25">
      <c r="A143" s="95" t="s">
        <v>32</v>
      </c>
      <c r="B143" s="117" t="s">
        <v>155</v>
      </c>
      <c r="C143" s="118">
        <v>100</v>
      </c>
      <c r="D143" s="83">
        <v>36</v>
      </c>
      <c r="E143" s="83">
        <v>51</v>
      </c>
      <c r="F143" s="83">
        <v>2</v>
      </c>
      <c r="G143" s="83">
        <v>85</v>
      </c>
      <c r="H143" s="119">
        <v>0.85</v>
      </c>
      <c r="I143" s="83">
        <v>2</v>
      </c>
      <c r="J143" s="83">
        <v>3</v>
      </c>
      <c r="K143" s="83">
        <v>80</v>
      </c>
      <c r="L143" s="120">
        <v>0.8</v>
      </c>
      <c r="M143" s="121">
        <v>6</v>
      </c>
      <c r="N143" s="118">
        <v>2</v>
      </c>
      <c r="O143" s="83">
        <v>6</v>
      </c>
      <c r="P143" s="83">
        <v>0</v>
      </c>
      <c r="Q143" s="83">
        <v>6</v>
      </c>
      <c r="R143" s="83">
        <v>26</v>
      </c>
      <c r="S143" s="83">
        <v>6</v>
      </c>
      <c r="T143" s="83">
        <v>2</v>
      </c>
      <c r="U143" s="83">
        <v>23</v>
      </c>
      <c r="V143" s="83">
        <v>9</v>
      </c>
      <c r="W143" s="122">
        <v>0</v>
      </c>
      <c r="X143" s="122">
        <v>0</v>
      </c>
      <c r="Y143" s="117">
        <v>0</v>
      </c>
      <c r="Z143" s="118">
        <v>0</v>
      </c>
      <c r="AA143" s="83">
        <v>0</v>
      </c>
      <c r="AB143" s="83">
        <v>0</v>
      </c>
      <c r="AC143" s="83">
        <v>0</v>
      </c>
      <c r="AD143" s="83">
        <v>3</v>
      </c>
      <c r="AE143" s="83">
        <v>0</v>
      </c>
      <c r="AF143" s="83">
        <v>0</v>
      </c>
      <c r="AG143" s="83">
        <v>2</v>
      </c>
      <c r="AH143" s="83">
        <v>1</v>
      </c>
      <c r="AI143" s="122">
        <v>0</v>
      </c>
      <c r="AJ143" s="122">
        <v>0</v>
      </c>
      <c r="AK143" s="122">
        <v>0</v>
      </c>
      <c r="AL143" s="95">
        <f t="shared" si="22"/>
        <v>9</v>
      </c>
      <c r="AM143" s="123">
        <f t="shared" si="23"/>
        <v>1</v>
      </c>
      <c r="AN143" s="124">
        <f t="shared" si="24"/>
        <v>0</v>
      </c>
      <c r="AO143" s="124">
        <f t="shared" si="25"/>
        <v>0</v>
      </c>
    </row>
    <row r="144" spans="1:41" s="124" customFormat="1" ht="11.25">
      <c r="A144" s="95" t="s">
        <v>32</v>
      </c>
      <c r="B144" s="117" t="s">
        <v>156</v>
      </c>
      <c r="C144" s="118">
        <v>76</v>
      </c>
      <c r="D144" s="83">
        <v>39</v>
      </c>
      <c r="E144" s="83">
        <v>23</v>
      </c>
      <c r="F144" s="83">
        <v>3</v>
      </c>
      <c r="G144" s="83">
        <v>59</v>
      </c>
      <c r="H144" s="119">
        <v>0.7763157894736842</v>
      </c>
      <c r="I144" s="83">
        <v>0</v>
      </c>
      <c r="J144" s="83">
        <v>1</v>
      </c>
      <c r="K144" s="83">
        <v>58</v>
      </c>
      <c r="L144" s="120">
        <v>0.7631578947368421</v>
      </c>
      <c r="M144" s="121">
        <v>6</v>
      </c>
      <c r="N144" s="118">
        <v>1</v>
      </c>
      <c r="O144" s="83">
        <v>12</v>
      </c>
      <c r="P144" s="83">
        <v>0</v>
      </c>
      <c r="Q144" s="83">
        <v>1</v>
      </c>
      <c r="R144" s="83">
        <v>23</v>
      </c>
      <c r="S144" s="83">
        <v>2</v>
      </c>
      <c r="T144" s="83">
        <v>3</v>
      </c>
      <c r="U144" s="83">
        <v>16</v>
      </c>
      <c r="V144" s="83">
        <v>0</v>
      </c>
      <c r="W144" s="122">
        <v>0</v>
      </c>
      <c r="X144" s="122">
        <v>0</v>
      </c>
      <c r="Y144" s="117">
        <v>0</v>
      </c>
      <c r="Z144" s="118">
        <v>0</v>
      </c>
      <c r="AA144" s="83">
        <v>1</v>
      </c>
      <c r="AB144" s="83">
        <v>0</v>
      </c>
      <c r="AC144" s="83">
        <v>0</v>
      </c>
      <c r="AD144" s="83">
        <v>3</v>
      </c>
      <c r="AE144" s="83">
        <v>0</v>
      </c>
      <c r="AF144" s="83">
        <v>0</v>
      </c>
      <c r="AG144" s="83">
        <v>2</v>
      </c>
      <c r="AH144" s="83">
        <v>0</v>
      </c>
      <c r="AI144" s="122">
        <v>0</v>
      </c>
      <c r="AJ144" s="122">
        <v>0</v>
      </c>
      <c r="AK144" s="122">
        <v>0</v>
      </c>
      <c r="AL144" s="95">
        <f t="shared" si="22"/>
        <v>0</v>
      </c>
      <c r="AM144" s="123">
        <f t="shared" si="23"/>
        <v>0</v>
      </c>
      <c r="AN144" s="124">
        <f t="shared" si="24"/>
        <v>0</v>
      </c>
      <c r="AO144" s="124">
        <f t="shared" si="25"/>
        <v>0</v>
      </c>
    </row>
    <row r="145" spans="1:41" s="124" customFormat="1" ht="11.25">
      <c r="A145" s="95" t="s">
        <v>32</v>
      </c>
      <c r="B145" s="117" t="s">
        <v>68</v>
      </c>
      <c r="C145" s="118">
        <v>67</v>
      </c>
      <c r="D145" s="83">
        <v>47</v>
      </c>
      <c r="E145" s="83">
        <v>13</v>
      </c>
      <c r="F145" s="83">
        <v>3</v>
      </c>
      <c r="G145" s="83">
        <v>57</v>
      </c>
      <c r="H145" s="119">
        <v>0.8507462686567164</v>
      </c>
      <c r="I145" s="83">
        <v>1</v>
      </c>
      <c r="J145" s="83">
        <v>1</v>
      </c>
      <c r="K145" s="83">
        <v>55</v>
      </c>
      <c r="L145" s="120">
        <v>0.8208955223880597</v>
      </c>
      <c r="M145" s="121">
        <v>4</v>
      </c>
      <c r="N145" s="118">
        <v>0</v>
      </c>
      <c r="O145" s="83">
        <v>4</v>
      </c>
      <c r="P145" s="83">
        <v>1</v>
      </c>
      <c r="Q145" s="83">
        <v>6</v>
      </c>
      <c r="R145" s="83">
        <v>20</v>
      </c>
      <c r="S145" s="83">
        <v>3</v>
      </c>
      <c r="T145" s="83">
        <v>3</v>
      </c>
      <c r="U145" s="83">
        <v>9</v>
      </c>
      <c r="V145" s="83">
        <v>9</v>
      </c>
      <c r="W145" s="122">
        <v>0</v>
      </c>
      <c r="X145" s="122">
        <v>0</v>
      </c>
      <c r="Y145" s="117">
        <v>0</v>
      </c>
      <c r="Z145" s="118">
        <v>0</v>
      </c>
      <c r="AA145" s="83">
        <v>0</v>
      </c>
      <c r="AB145" s="83">
        <v>0</v>
      </c>
      <c r="AC145" s="83">
        <v>0</v>
      </c>
      <c r="AD145" s="83">
        <v>2</v>
      </c>
      <c r="AE145" s="83">
        <v>0</v>
      </c>
      <c r="AF145" s="83">
        <v>0</v>
      </c>
      <c r="AG145" s="83">
        <v>1</v>
      </c>
      <c r="AH145" s="83">
        <v>1</v>
      </c>
      <c r="AI145" s="122">
        <v>0</v>
      </c>
      <c r="AJ145" s="122">
        <v>0</v>
      </c>
      <c r="AK145" s="122">
        <v>0</v>
      </c>
      <c r="AL145" s="95">
        <f t="shared" si="22"/>
        <v>9</v>
      </c>
      <c r="AM145" s="123">
        <f t="shared" si="23"/>
        <v>1</v>
      </c>
      <c r="AN145" s="124">
        <f t="shared" si="24"/>
        <v>0</v>
      </c>
      <c r="AO145" s="124">
        <f t="shared" si="25"/>
        <v>0</v>
      </c>
    </row>
    <row r="146" spans="1:41" s="124" customFormat="1" ht="11.25">
      <c r="A146" s="95" t="s">
        <v>32</v>
      </c>
      <c r="B146" s="117" t="s">
        <v>78</v>
      </c>
      <c r="C146" s="118">
        <v>35</v>
      </c>
      <c r="D146" s="83">
        <v>20</v>
      </c>
      <c r="E146" s="83">
        <v>13</v>
      </c>
      <c r="F146" s="83">
        <v>0</v>
      </c>
      <c r="G146" s="83">
        <v>33</v>
      </c>
      <c r="H146" s="119">
        <v>0.9428571428571428</v>
      </c>
      <c r="I146" s="83">
        <v>2</v>
      </c>
      <c r="J146" s="83">
        <v>0</v>
      </c>
      <c r="K146" s="83">
        <v>31</v>
      </c>
      <c r="L146" s="120">
        <v>0.8857142857142857</v>
      </c>
      <c r="M146" s="121">
        <v>4</v>
      </c>
      <c r="N146" s="118">
        <v>0</v>
      </c>
      <c r="O146" s="83">
        <v>8</v>
      </c>
      <c r="P146" s="83">
        <v>0</v>
      </c>
      <c r="Q146" s="83">
        <v>4</v>
      </c>
      <c r="R146" s="83">
        <v>5</v>
      </c>
      <c r="S146" s="83">
        <v>1</v>
      </c>
      <c r="T146" s="83">
        <v>6</v>
      </c>
      <c r="U146" s="83">
        <v>7</v>
      </c>
      <c r="V146" s="83">
        <v>0</v>
      </c>
      <c r="W146" s="122">
        <v>0</v>
      </c>
      <c r="X146" s="122">
        <v>0</v>
      </c>
      <c r="Y146" s="117">
        <v>0</v>
      </c>
      <c r="Z146" s="118">
        <v>0</v>
      </c>
      <c r="AA146" s="83">
        <v>1</v>
      </c>
      <c r="AB146" s="83">
        <v>0</v>
      </c>
      <c r="AC146" s="83">
        <v>0</v>
      </c>
      <c r="AD146" s="83">
        <v>1</v>
      </c>
      <c r="AE146" s="83">
        <v>0</v>
      </c>
      <c r="AF146" s="83">
        <v>1</v>
      </c>
      <c r="AG146" s="83">
        <v>1</v>
      </c>
      <c r="AH146" s="83">
        <v>0</v>
      </c>
      <c r="AI146" s="122">
        <v>0</v>
      </c>
      <c r="AJ146" s="122">
        <v>0</v>
      </c>
      <c r="AK146" s="122">
        <v>0</v>
      </c>
      <c r="AL146" s="95">
        <f t="shared" si="22"/>
        <v>0</v>
      </c>
      <c r="AM146" s="123">
        <f t="shared" si="23"/>
        <v>0</v>
      </c>
      <c r="AN146" s="124">
        <f t="shared" si="24"/>
        <v>0</v>
      </c>
      <c r="AO146" s="124">
        <f t="shared" si="25"/>
        <v>0</v>
      </c>
    </row>
    <row r="147" spans="1:41" s="124" customFormat="1" ht="11.25">
      <c r="A147" s="95" t="s">
        <v>32</v>
      </c>
      <c r="B147" s="117" t="s">
        <v>157</v>
      </c>
      <c r="C147" s="118">
        <v>59</v>
      </c>
      <c r="D147" s="83">
        <v>30</v>
      </c>
      <c r="E147" s="83">
        <v>25</v>
      </c>
      <c r="F147" s="83">
        <v>0</v>
      </c>
      <c r="G147" s="83">
        <v>55</v>
      </c>
      <c r="H147" s="119">
        <v>0.9322033898305084</v>
      </c>
      <c r="I147" s="83">
        <v>2</v>
      </c>
      <c r="J147" s="83">
        <v>1</v>
      </c>
      <c r="K147" s="83">
        <v>52</v>
      </c>
      <c r="L147" s="120">
        <v>0.8813559322033898</v>
      </c>
      <c r="M147" s="121">
        <v>4</v>
      </c>
      <c r="N147" s="118">
        <v>1</v>
      </c>
      <c r="O147" s="83">
        <v>2</v>
      </c>
      <c r="P147" s="83">
        <v>2</v>
      </c>
      <c r="Q147" s="83">
        <v>4</v>
      </c>
      <c r="R147" s="83">
        <v>13</v>
      </c>
      <c r="S147" s="83">
        <v>5</v>
      </c>
      <c r="T147" s="83">
        <v>7</v>
      </c>
      <c r="U147" s="83">
        <v>2</v>
      </c>
      <c r="V147" s="83">
        <v>15</v>
      </c>
      <c r="W147" s="122">
        <v>1</v>
      </c>
      <c r="X147" s="122">
        <v>0</v>
      </c>
      <c r="Y147" s="117">
        <v>0</v>
      </c>
      <c r="Z147" s="118">
        <v>0</v>
      </c>
      <c r="AA147" s="83">
        <v>0</v>
      </c>
      <c r="AB147" s="83">
        <v>0</v>
      </c>
      <c r="AC147" s="83">
        <v>0</v>
      </c>
      <c r="AD147" s="83">
        <v>1</v>
      </c>
      <c r="AE147" s="83">
        <v>0</v>
      </c>
      <c r="AF147" s="83">
        <v>1</v>
      </c>
      <c r="AG147" s="83">
        <v>0</v>
      </c>
      <c r="AH147" s="83">
        <v>2</v>
      </c>
      <c r="AI147" s="122">
        <v>0</v>
      </c>
      <c r="AJ147" s="122">
        <v>0</v>
      </c>
      <c r="AK147" s="122">
        <v>0</v>
      </c>
      <c r="AL147" s="95">
        <f t="shared" si="22"/>
        <v>16</v>
      </c>
      <c r="AM147" s="123">
        <f t="shared" si="23"/>
        <v>2</v>
      </c>
      <c r="AN147" s="124">
        <f t="shared" si="24"/>
        <v>0</v>
      </c>
      <c r="AO147" s="124">
        <f t="shared" si="25"/>
        <v>0</v>
      </c>
    </row>
    <row r="148" spans="1:41" s="124" customFormat="1" ht="11.25">
      <c r="A148" s="95" t="s">
        <v>32</v>
      </c>
      <c r="B148" s="117" t="s">
        <v>158</v>
      </c>
      <c r="C148" s="118">
        <v>72</v>
      </c>
      <c r="D148" s="83">
        <v>40</v>
      </c>
      <c r="E148" s="83">
        <v>14</v>
      </c>
      <c r="F148" s="83">
        <v>2</v>
      </c>
      <c r="G148" s="83">
        <v>52</v>
      </c>
      <c r="H148" s="119">
        <v>0.7222222222222222</v>
      </c>
      <c r="I148" s="83">
        <v>2</v>
      </c>
      <c r="J148" s="83">
        <v>1</v>
      </c>
      <c r="K148" s="83">
        <v>49</v>
      </c>
      <c r="L148" s="120">
        <v>0.6805555555555556</v>
      </c>
      <c r="M148" s="121">
        <v>6</v>
      </c>
      <c r="N148" s="118">
        <v>0</v>
      </c>
      <c r="O148" s="83">
        <v>2</v>
      </c>
      <c r="P148" s="83">
        <v>1</v>
      </c>
      <c r="Q148" s="83">
        <v>6</v>
      </c>
      <c r="R148" s="83">
        <v>7</v>
      </c>
      <c r="S148" s="83">
        <v>4</v>
      </c>
      <c r="T148" s="83">
        <v>0</v>
      </c>
      <c r="U148" s="83">
        <v>2</v>
      </c>
      <c r="V148" s="83">
        <v>1</v>
      </c>
      <c r="W148" s="122">
        <v>26</v>
      </c>
      <c r="X148" s="122">
        <v>0</v>
      </c>
      <c r="Y148" s="117">
        <v>0</v>
      </c>
      <c r="Z148" s="118">
        <v>0</v>
      </c>
      <c r="AA148" s="83">
        <v>0</v>
      </c>
      <c r="AB148" s="83">
        <v>0</v>
      </c>
      <c r="AC148" s="83">
        <v>1</v>
      </c>
      <c r="AD148" s="83">
        <v>1</v>
      </c>
      <c r="AE148" s="83">
        <v>0</v>
      </c>
      <c r="AF148" s="83">
        <v>0</v>
      </c>
      <c r="AG148" s="83">
        <v>0</v>
      </c>
      <c r="AH148" s="83">
        <v>0</v>
      </c>
      <c r="AI148" s="122">
        <v>4</v>
      </c>
      <c r="AJ148" s="122">
        <v>0</v>
      </c>
      <c r="AK148" s="122">
        <v>0</v>
      </c>
      <c r="AL148" s="95">
        <f t="shared" si="22"/>
        <v>27</v>
      </c>
      <c r="AM148" s="123">
        <f t="shared" si="23"/>
        <v>4</v>
      </c>
      <c r="AN148" s="124">
        <f t="shared" si="24"/>
        <v>0</v>
      </c>
      <c r="AO148" s="124">
        <f t="shared" si="25"/>
        <v>0</v>
      </c>
    </row>
    <row r="149" spans="1:41" s="124" customFormat="1" ht="11.25">
      <c r="A149" s="95" t="s">
        <v>34</v>
      </c>
      <c r="B149" s="117" t="s">
        <v>80</v>
      </c>
      <c r="C149" s="118">
        <v>278</v>
      </c>
      <c r="D149" s="83">
        <v>159</v>
      </c>
      <c r="E149" s="83">
        <v>69</v>
      </c>
      <c r="F149" s="83">
        <v>0</v>
      </c>
      <c r="G149" s="83">
        <v>228</v>
      </c>
      <c r="H149" s="119">
        <v>0.8201438848920863</v>
      </c>
      <c r="I149" s="83">
        <v>3</v>
      </c>
      <c r="J149" s="83">
        <v>3</v>
      </c>
      <c r="K149" s="83">
        <v>222</v>
      </c>
      <c r="L149" s="120">
        <v>0.7985611510791367</v>
      </c>
      <c r="M149" s="121">
        <v>8</v>
      </c>
      <c r="N149" s="118">
        <v>3</v>
      </c>
      <c r="O149" s="83">
        <v>26</v>
      </c>
      <c r="P149" s="83">
        <v>0</v>
      </c>
      <c r="Q149" s="83">
        <v>56</v>
      </c>
      <c r="R149" s="83">
        <v>79</v>
      </c>
      <c r="S149" s="83">
        <v>0</v>
      </c>
      <c r="T149" s="83">
        <v>2</v>
      </c>
      <c r="U149" s="83">
        <v>56</v>
      </c>
      <c r="V149" s="83">
        <v>0</v>
      </c>
      <c r="W149" s="122">
        <v>0</v>
      </c>
      <c r="X149" s="122">
        <v>0</v>
      </c>
      <c r="Y149" s="117">
        <v>0</v>
      </c>
      <c r="Z149" s="118">
        <v>0</v>
      </c>
      <c r="AA149" s="83">
        <v>1</v>
      </c>
      <c r="AB149" s="83">
        <v>0</v>
      </c>
      <c r="AC149" s="83">
        <v>2</v>
      </c>
      <c r="AD149" s="83">
        <v>3</v>
      </c>
      <c r="AE149" s="83">
        <v>0</v>
      </c>
      <c r="AF149" s="83">
        <v>0</v>
      </c>
      <c r="AG149" s="83">
        <v>2</v>
      </c>
      <c r="AH149" s="83">
        <v>0</v>
      </c>
      <c r="AI149" s="83">
        <v>0</v>
      </c>
      <c r="AJ149" s="83">
        <v>0</v>
      </c>
      <c r="AK149" s="122">
        <v>0</v>
      </c>
      <c r="AL149" s="95">
        <f>V149+W149+X149+Y149</f>
        <v>0</v>
      </c>
      <c r="AM149" s="123">
        <f>AH149+AI149+AJ149+AK149</f>
        <v>0</v>
      </c>
      <c r="AN149" s="124">
        <f t="shared" si="24"/>
        <v>0</v>
      </c>
      <c r="AO149" s="124">
        <f t="shared" si="25"/>
        <v>0</v>
      </c>
    </row>
    <row r="150" spans="1:41" s="124" customFormat="1" ht="11.25">
      <c r="A150" s="95" t="s">
        <v>34</v>
      </c>
      <c r="B150" s="117" t="s">
        <v>123</v>
      </c>
      <c r="C150" s="118">
        <v>340</v>
      </c>
      <c r="D150" s="83">
        <v>193</v>
      </c>
      <c r="E150" s="83">
        <v>27</v>
      </c>
      <c r="F150" s="83">
        <v>0</v>
      </c>
      <c r="G150" s="83">
        <v>220</v>
      </c>
      <c r="H150" s="119">
        <v>0.6470588235294118</v>
      </c>
      <c r="I150" s="83">
        <v>0</v>
      </c>
      <c r="J150" s="83">
        <v>4</v>
      </c>
      <c r="K150" s="83">
        <v>216</v>
      </c>
      <c r="L150" s="120">
        <v>0.6352941176470588</v>
      </c>
      <c r="M150" s="121">
        <v>10</v>
      </c>
      <c r="N150" s="118">
        <v>3</v>
      </c>
      <c r="O150" s="83">
        <v>53</v>
      </c>
      <c r="P150" s="83">
        <v>2</v>
      </c>
      <c r="Q150" s="83">
        <v>46</v>
      </c>
      <c r="R150" s="83">
        <v>81</v>
      </c>
      <c r="S150" s="83">
        <v>5</v>
      </c>
      <c r="T150" s="83">
        <v>6</v>
      </c>
      <c r="U150" s="83">
        <v>20</v>
      </c>
      <c r="V150" s="83">
        <v>0</v>
      </c>
      <c r="W150" s="122">
        <v>0</v>
      </c>
      <c r="X150" s="122">
        <v>0</v>
      </c>
      <c r="Y150" s="117">
        <v>0</v>
      </c>
      <c r="Z150" s="118">
        <v>0</v>
      </c>
      <c r="AA150" s="83">
        <v>3</v>
      </c>
      <c r="AB150" s="83">
        <v>0</v>
      </c>
      <c r="AC150" s="83">
        <v>2</v>
      </c>
      <c r="AD150" s="83">
        <v>4</v>
      </c>
      <c r="AE150" s="83">
        <v>0</v>
      </c>
      <c r="AF150" s="83">
        <v>0</v>
      </c>
      <c r="AG150" s="83">
        <v>1</v>
      </c>
      <c r="AH150" s="83">
        <v>0</v>
      </c>
      <c r="AI150" s="122">
        <v>0</v>
      </c>
      <c r="AJ150" s="122">
        <v>0</v>
      </c>
      <c r="AK150" s="122">
        <v>0</v>
      </c>
      <c r="AL150" s="95">
        <f>+V150+W150+X150+Y150</f>
        <v>0</v>
      </c>
      <c r="AM150" s="123">
        <f>+AH150+AI150+AJ150+AK150</f>
        <v>0</v>
      </c>
      <c r="AN150" s="124">
        <f t="shared" si="24"/>
        <v>0</v>
      </c>
      <c r="AO150" s="124">
        <f t="shared" si="25"/>
        <v>0</v>
      </c>
    </row>
    <row r="151" spans="1:41" s="124" customFormat="1" ht="11.25">
      <c r="A151" s="95" t="s">
        <v>34</v>
      </c>
      <c r="B151" s="117" t="s">
        <v>159</v>
      </c>
      <c r="C151" s="118">
        <v>279</v>
      </c>
      <c r="D151" s="83">
        <v>139</v>
      </c>
      <c r="E151" s="83">
        <v>71</v>
      </c>
      <c r="F151" s="83">
        <v>0</v>
      </c>
      <c r="G151" s="83">
        <v>210</v>
      </c>
      <c r="H151" s="119">
        <v>0.7526881720430108</v>
      </c>
      <c r="I151" s="83">
        <v>2</v>
      </c>
      <c r="J151" s="83">
        <v>4</v>
      </c>
      <c r="K151" s="83">
        <v>204</v>
      </c>
      <c r="L151" s="120">
        <v>0.7311827956989247</v>
      </c>
      <c r="M151" s="121">
        <v>8</v>
      </c>
      <c r="N151" s="118">
        <v>5</v>
      </c>
      <c r="O151" s="83">
        <v>13</v>
      </c>
      <c r="P151" s="83">
        <v>3</v>
      </c>
      <c r="Q151" s="83">
        <v>78</v>
      </c>
      <c r="R151" s="83">
        <v>52</v>
      </c>
      <c r="S151" s="83">
        <v>4</v>
      </c>
      <c r="T151" s="83">
        <v>3</v>
      </c>
      <c r="U151" s="83">
        <v>46</v>
      </c>
      <c r="V151" s="83">
        <v>0</v>
      </c>
      <c r="W151" s="122">
        <v>0</v>
      </c>
      <c r="X151" s="122">
        <v>0</v>
      </c>
      <c r="Y151" s="117">
        <v>0</v>
      </c>
      <c r="Z151" s="118">
        <v>0</v>
      </c>
      <c r="AA151" s="83">
        <v>0</v>
      </c>
      <c r="AB151" s="83">
        <v>0</v>
      </c>
      <c r="AC151" s="83">
        <v>4</v>
      </c>
      <c r="AD151" s="83">
        <v>2</v>
      </c>
      <c r="AE151" s="83">
        <v>0</v>
      </c>
      <c r="AF151" s="83">
        <v>0</v>
      </c>
      <c r="AG151" s="83">
        <v>2</v>
      </c>
      <c r="AH151" s="83">
        <v>0</v>
      </c>
      <c r="AI151" s="122">
        <v>0</v>
      </c>
      <c r="AJ151" s="122">
        <v>0</v>
      </c>
      <c r="AK151" s="122">
        <v>0</v>
      </c>
      <c r="AL151" s="95">
        <f>V151+W151+X151+Y151</f>
        <v>0</v>
      </c>
      <c r="AM151" s="123">
        <f>AH151+AI151+AJ151+AK151</f>
        <v>0</v>
      </c>
      <c r="AN151" s="124">
        <f t="shared" si="24"/>
        <v>0</v>
      </c>
      <c r="AO151" s="124">
        <f t="shared" si="25"/>
        <v>0</v>
      </c>
    </row>
    <row r="152" spans="1:41" s="124" customFormat="1" ht="11.25">
      <c r="A152" s="95" t="s">
        <v>34</v>
      </c>
      <c r="B152" s="117" t="s">
        <v>127</v>
      </c>
      <c r="C152" s="118">
        <v>211</v>
      </c>
      <c r="D152" s="83">
        <v>92</v>
      </c>
      <c r="E152" s="83">
        <v>57</v>
      </c>
      <c r="F152" s="83">
        <v>0</v>
      </c>
      <c r="G152" s="83">
        <v>149</v>
      </c>
      <c r="H152" s="119">
        <v>0.7061611374407583</v>
      </c>
      <c r="I152" s="83">
        <v>3</v>
      </c>
      <c r="J152" s="83">
        <v>2</v>
      </c>
      <c r="K152" s="83">
        <v>144</v>
      </c>
      <c r="L152" s="120">
        <v>0.6824644549763034</v>
      </c>
      <c r="M152" s="121">
        <v>8</v>
      </c>
      <c r="N152" s="118">
        <v>0</v>
      </c>
      <c r="O152" s="83">
        <v>3</v>
      </c>
      <c r="P152" s="83">
        <v>0</v>
      </c>
      <c r="Q152" s="83">
        <v>47</v>
      </c>
      <c r="R152" s="83">
        <v>62</v>
      </c>
      <c r="S152" s="83">
        <v>6</v>
      </c>
      <c r="T152" s="83">
        <v>5</v>
      </c>
      <c r="U152" s="83">
        <v>21</v>
      </c>
      <c r="V152" s="83">
        <v>0</v>
      </c>
      <c r="W152" s="122">
        <v>0</v>
      </c>
      <c r="X152" s="122">
        <v>0</v>
      </c>
      <c r="Y152" s="117">
        <v>0</v>
      </c>
      <c r="Z152" s="118">
        <v>0</v>
      </c>
      <c r="AA152" s="83">
        <v>0</v>
      </c>
      <c r="AB152" s="83">
        <v>0</v>
      </c>
      <c r="AC152" s="83">
        <v>3</v>
      </c>
      <c r="AD152" s="83">
        <v>4</v>
      </c>
      <c r="AE152" s="83">
        <v>0</v>
      </c>
      <c r="AF152" s="83">
        <v>0</v>
      </c>
      <c r="AG152" s="83">
        <v>1</v>
      </c>
      <c r="AH152" s="83">
        <v>0</v>
      </c>
      <c r="AI152" s="122">
        <v>0</v>
      </c>
      <c r="AJ152" s="122">
        <v>0</v>
      </c>
      <c r="AK152" s="122">
        <v>0</v>
      </c>
      <c r="AL152" s="95">
        <f>V152+W152+X152+Y152</f>
        <v>0</v>
      </c>
      <c r="AM152" s="123">
        <f>AH152+AI152+AJ152+AK152</f>
        <v>0</v>
      </c>
      <c r="AN152" s="124">
        <f t="shared" si="24"/>
        <v>0</v>
      </c>
      <c r="AO152" s="124">
        <f t="shared" si="25"/>
        <v>0</v>
      </c>
    </row>
    <row r="153" spans="1:41" s="124" customFormat="1" ht="11.25">
      <c r="A153" s="95" t="s">
        <v>34</v>
      </c>
      <c r="B153" s="117" t="s">
        <v>128</v>
      </c>
      <c r="C153" s="118">
        <v>230</v>
      </c>
      <c r="D153" s="83">
        <v>114</v>
      </c>
      <c r="E153" s="83">
        <v>52</v>
      </c>
      <c r="F153" s="83">
        <v>2</v>
      </c>
      <c r="G153" s="83">
        <v>164</v>
      </c>
      <c r="H153" s="119">
        <v>0.7130434782608696</v>
      </c>
      <c r="I153" s="83">
        <v>1</v>
      </c>
      <c r="J153" s="83">
        <v>6</v>
      </c>
      <c r="K153" s="83">
        <v>157</v>
      </c>
      <c r="L153" s="120">
        <v>0.6826086956521739</v>
      </c>
      <c r="M153" s="121">
        <v>8</v>
      </c>
      <c r="N153" s="118">
        <v>2</v>
      </c>
      <c r="O153" s="83">
        <v>34</v>
      </c>
      <c r="P153" s="83">
        <v>1</v>
      </c>
      <c r="Q153" s="83">
        <v>42</v>
      </c>
      <c r="R153" s="83">
        <v>29</v>
      </c>
      <c r="S153" s="83">
        <v>9</v>
      </c>
      <c r="T153" s="83">
        <v>20</v>
      </c>
      <c r="U153" s="83">
        <v>20</v>
      </c>
      <c r="V153" s="83">
        <v>0</v>
      </c>
      <c r="W153" s="122">
        <v>0</v>
      </c>
      <c r="X153" s="122">
        <v>0</v>
      </c>
      <c r="Y153" s="117">
        <v>0</v>
      </c>
      <c r="Z153" s="118">
        <v>0</v>
      </c>
      <c r="AA153" s="83">
        <v>2</v>
      </c>
      <c r="AB153" s="83">
        <v>0</v>
      </c>
      <c r="AC153" s="83">
        <v>2</v>
      </c>
      <c r="AD153" s="83">
        <v>2</v>
      </c>
      <c r="AE153" s="83">
        <v>0</v>
      </c>
      <c r="AF153" s="83">
        <v>1</v>
      </c>
      <c r="AG153" s="83">
        <v>1</v>
      </c>
      <c r="AH153" s="83">
        <v>0</v>
      </c>
      <c r="AI153" s="122">
        <v>0</v>
      </c>
      <c r="AJ153" s="122">
        <v>0</v>
      </c>
      <c r="AK153" s="122">
        <v>0</v>
      </c>
      <c r="AL153" s="95">
        <f>V153+W153+X153+Y153</f>
        <v>0</v>
      </c>
      <c r="AM153" s="123">
        <f>AH153+AI153+AJ153+AK153</f>
        <v>0</v>
      </c>
      <c r="AN153" s="124">
        <f t="shared" si="24"/>
        <v>0</v>
      </c>
      <c r="AO153" s="124">
        <f t="shared" si="25"/>
        <v>0</v>
      </c>
    </row>
    <row r="154" spans="1:41" s="124" customFormat="1" ht="11.25">
      <c r="A154" s="95" t="s">
        <v>35</v>
      </c>
      <c r="B154" s="117" t="s">
        <v>81</v>
      </c>
      <c r="C154" s="118">
        <v>414</v>
      </c>
      <c r="D154" s="83">
        <v>239</v>
      </c>
      <c r="E154" s="83">
        <v>10</v>
      </c>
      <c r="F154" s="83">
        <v>2</v>
      </c>
      <c r="G154" s="83">
        <v>247</v>
      </c>
      <c r="H154" s="119">
        <v>0.5966183574879227</v>
      </c>
      <c r="I154" s="83">
        <v>4</v>
      </c>
      <c r="J154" s="83">
        <v>2</v>
      </c>
      <c r="K154" s="83">
        <v>241</v>
      </c>
      <c r="L154" s="120">
        <v>0.5821256038647343</v>
      </c>
      <c r="M154" s="121">
        <v>10</v>
      </c>
      <c r="N154" s="118">
        <v>5</v>
      </c>
      <c r="O154" s="83">
        <v>16</v>
      </c>
      <c r="P154" s="83">
        <v>4</v>
      </c>
      <c r="Q154" s="83">
        <v>125</v>
      </c>
      <c r="R154" s="83">
        <v>34</v>
      </c>
      <c r="S154" s="83">
        <v>2</v>
      </c>
      <c r="T154" s="83">
        <v>2</v>
      </c>
      <c r="U154" s="83">
        <v>53</v>
      </c>
      <c r="V154" s="83">
        <v>0</v>
      </c>
      <c r="W154" s="122">
        <v>0</v>
      </c>
      <c r="X154" s="122">
        <v>0</v>
      </c>
      <c r="Y154" s="117">
        <v>0</v>
      </c>
      <c r="Z154" s="118">
        <v>0</v>
      </c>
      <c r="AA154" s="83">
        <v>0</v>
      </c>
      <c r="AB154" s="83">
        <v>0</v>
      </c>
      <c r="AC154" s="83">
        <v>7</v>
      </c>
      <c r="AD154" s="83">
        <v>1</v>
      </c>
      <c r="AE154" s="83">
        <v>0</v>
      </c>
      <c r="AF154" s="83">
        <v>0</v>
      </c>
      <c r="AG154" s="83">
        <v>2</v>
      </c>
      <c r="AH154" s="83">
        <v>0</v>
      </c>
      <c r="AI154" s="122">
        <v>0</v>
      </c>
      <c r="AJ154" s="122">
        <v>0</v>
      </c>
      <c r="AK154" s="122">
        <v>0</v>
      </c>
      <c r="AL154" s="95">
        <f>V154+W154+X154+Y154</f>
        <v>0</v>
      </c>
      <c r="AM154" s="123">
        <f>AH154+AI154+AJ154+AK154</f>
        <v>0</v>
      </c>
      <c r="AN154" s="124">
        <f t="shared" si="24"/>
        <v>0</v>
      </c>
      <c r="AO154" s="124">
        <f t="shared" si="25"/>
        <v>0</v>
      </c>
    </row>
    <row r="155" spans="1:41" s="124" customFormat="1" ht="11.25">
      <c r="A155" s="95" t="s">
        <v>34</v>
      </c>
      <c r="B155" s="117" t="s">
        <v>129</v>
      </c>
      <c r="C155" s="118">
        <v>236</v>
      </c>
      <c r="D155" s="83">
        <v>178</v>
      </c>
      <c r="E155" s="83">
        <v>18</v>
      </c>
      <c r="F155" s="83">
        <v>0</v>
      </c>
      <c r="G155" s="83">
        <v>196</v>
      </c>
      <c r="H155" s="119">
        <v>0.8305084745762712</v>
      </c>
      <c r="I155" s="83">
        <v>3</v>
      </c>
      <c r="J155" s="83">
        <v>2</v>
      </c>
      <c r="K155" s="83">
        <v>191</v>
      </c>
      <c r="L155" s="120">
        <v>0.809322033898305</v>
      </c>
      <c r="M155" s="121">
        <v>8</v>
      </c>
      <c r="N155" s="118">
        <v>1</v>
      </c>
      <c r="O155" s="83">
        <v>10</v>
      </c>
      <c r="P155" s="83">
        <v>1</v>
      </c>
      <c r="Q155" s="83">
        <v>80</v>
      </c>
      <c r="R155" s="83">
        <v>62</v>
      </c>
      <c r="S155" s="83">
        <v>1</v>
      </c>
      <c r="T155" s="83">
        <v>4</v>
      </c>
      <c r="U155" s="83">
        <v>32</v>
      </c>
      <c r="V155" s="83">
        <v>0</v>
      </c>
      <c r="W155" s="122">
        <v>0</v>
      </c>
      <c r="X155" s="122">
        <v>0</v>
      </c>
      <c r="Y155" s="117">
        <v>0</v>
      </c>
      <c r="Z155" s="118">
        <v>0</v>
      </c>
      <c r="AA155" s="83">
        <v>0</v>
      </c>
      <c r="AB155" s="83">
        <v>0</v>
      </c>
      <c r="AC155" s="83">
        <v>4</v>
      </c>
      <c r="AD155" s="83">
        <v>3</v>
      </c>
      <c r="AE155" s="83">
        <v>0</v>
      </c>
      <c r="AF155" s="83">
        <v>0</v>
      </c>
      <c r="AG155" s="83">
        <v>1</v>
      </c>
      <c r="AH155" s="83">
        <v>0</v>
      </c>
      <c r="AI155" s="122">
        <v>0</v>
      </c>
      <c r="AJ155" s="122">
        <v>0</v>
      </c>
      <c r="AK155" s="122">
        <v>0</v>
      </c>
      <c r="AL155" s="95">
        <f aca="true" t="shared" si="26" ref="AL155:AL218">V155+W155+X155+Y155</f>
        <v>0</v>
      </c>
      <c r="AM155" s="123">
        <f aca="true" t="shared" si="27" ref="AM155:AM218">AH155+AI155+AJ155+AK155</f>
        <v>0</v>
      </c>
      <c r="AN155" s="124">
        <f t="shared" si="24"/>
        <v>0</v>
      </c>
      <c r="AO155" s="124">
        <f t="shared" si="25"/>
        <v>0</v>
      </c>
    </row>
    <row r="156" spans="1:41" s="124" customFormat="1" ht="11.25">
      <c r="A156" s="95" t="s">
        <v>34</v>
      </c>
      <c r="B156" s="117" t="s">
        <v>130</v>
      </c>
      <c r="C156" s="118">
        <v>237</v>
      </c>
      <c r="D156" s="83">
        <v>154</v>
      </c>
      <c r="E156" s="83">
        <v>20</v>
      </c>
      <c r="F156" s="83">
        <v>0</v>
      </c>
      <c r="G156" s="83">
        <v>174</v>
      </c>
      <c r="H156" s="119">
        <v>0.7341772151898734</v>
      </c>
      <c r="I156" s="83">
        <v>3</v>
      </c>
      <c r="J156" s="83">
        <v>0</v>
      </c>
      <c r="K156" s="83">
        <v>171</v>
      </c>
      <c r="L156" s="120">
        <v>0.7215189873417721</v>
      </c>
      <c r="M156" s="121">
        <v>8</v>
      </c>
      <c r="N156" s="118">
        <v>5</v>
      </c>
      <c r="O156" s="83">
        <v>59</v>
      </c>
      <c r="P156" s="83">
        <v>1</v>
      </c>
      <c r="Q156" s="83">
        <v>8</v>
      </c>
      <c r="R156" s="83">
        <v>74</v>
      </c>
      <c r="S156" s="83">
        <v>3</v>
      </c>
      <c r="T156" s="83">
        <v>0</v>
      </c>
      <c r="U156" s="83">
        <v>21</v>
      </c>
      <c r="V156" s="83">
        <v>0</v>
      </c>
      <c r="W156" s="122">
        <v>0</v>
      </c>
      <c r="X156" s="122">
        <v>0</v>
      </c>
      <c r="Y156" s="117">
        <v>0</v>
      </c>
      <c r="Z156" s="118">
        <v>0</v>
      </c>
      <c r="AA156" s="83">
        <v>3</v>
      </c>
      <c r="AB156" s="83">
        <v>0</v>
      </c>
      <c r="AC156" s="83">
        <v>0</v>
      </c>
      <c r="AD156" s="83">
        <v>4</v>
      </c>
      <c r="AE156" s="83">
        <v>0</v>
      </c>
      <c r="AF156" s="83">
        <v>0</v>
      </c>
      <c r="AG156" s="83">
        <v>1</v>
      </c>
      <c r="AH156" s="83">
        <v>0</v>
      </c>
      <c r="AI156" s="122">
        <v>0</v>
      </c>
      <c r="AJ156" s="122">
        <v>0</v>
      </c>
      <c r="AK156" s="122">
        <v>0</v>
      </c>
      <c r="AL156" s="95">
        <f t="shared" si="26"/>
        <v>0</v>
      </c>
      <c r="AM156" s="123">
        <f t="shared" si="27"/>
        <v>0</v>
      </c>
      <c r="AN156" s="124">
        <f t="shared" si="24"/>
        <v>0</v>
      </c>
      <c r="AO156" s="124">
        <f t="shared" si="25"/>
        <v>0</v>
      </c>
    </row>
    <row r="157" spans="1:41" s="124" customFormat="1" ht="11.25">
      <c r="A157" s="95" t="s">
        <v>34</v>
      </c>
      <c r="B157" s="117" t="s">
        <v>131</v>
      </c>
      <c r="C157" s="118">
        <v>207</v>
      </c>
      <c r="D157" s="83">
        <v>141</v>
      </c>
      <c r="E157" s="83">
        <v>22</v>
      </c>
      <c r="F157" s="83">
        <v>0</v>
      </c>
      <c r="G157" s="83">
        <v>163</v>
      </c>
      <c r="H157" s="119">
        <v>0.7874396135265701</v>
      </c>
      <c r="I157" s="83">
        <v>2</v>
      </c>
      <c r="J157" s="83">
        <v>0</v>
      </c>
      <c r="K157" s="83">
        <v>161</v>
      </c>
      <c r="L157" s="120">
        <v>0.7777777777777778</v>
      </c>
      <c r="M157" s="121">
        <v>8</v>
      </c>
      <c r="N157" s="118">
        <v>3</v>
      </c>
      <c r="O157" s="83">
        <v>8</v>
      </c>
      <c r="P157" s="83">
        <v>0</v>
      </c>
      <c r="Q157" s="83">
        <v>61</v>
      </c>
      <c r="R157" s="83">
        <v>23</v>
      </c>
      <c r="S157" s="83">
        <v>16</v>
      </c>
      <c r="T157" s="83">
        <v>27</v>
      </c>
      <c r="U157" s="83">
        <v>23</v>
      </c>
      <c r="V157" s="83">
        <v>0</v>
      </c>
      <c r="W157" s="122">
        <v>0</v>
      </c>
      <c r="X157" s="122">
        <v>0</v>
      </c>
      <c r="Y157" s="117">
        <v>0</v>
      </c>
      <c r="Z157" s="118">
        <v>0</v>
      </c>
      <c r="AA157" s="83">
        <v>0</v>
      </c>
      <c r="AB157" s="83">
        <v>0</v>
      </c>
      <c r="AC157" s="83">
        <v>4</v>
      </c>
      <c r="AD157" s="83">
        <v>1</v>
      </c>
      <c r="AE157" s="83">
        <v>1</v>
      </c>
      <c r="AF157" s="83">
        <v>1</v>
      </c>
      <c r="AG157" s="83">
        <v>1</v>
      </c>
      <c r="AH157" s="83">
        <v>0</v>
      </c>
      <c r="AI157" s="122">
        <v>0</v>
      </c>
      <c r="AJ157" s="122">
        <v>0</v>
      </c>
      <c r="AK157" s="122">
        <v>0</v>
      </c>
      <c r="AL157" s="95">
        <f t="shared" si="26"/>
        <v>0</v>
      </c>
      <c r="AM157" s="123">
        <f t="shared" si="27"/>
        <v>0</v>
      </c>
      <c r="AN157" s="124">
        <f t="shared" si="24"/>
        <v>0</v>
      </c>
      <c r="AO157" s="124">
        <f t="shared" si="25"/>
        <v>0</v>
      </c>
    </row>
    <row r="158" spans="1:41" s="124" customFormat="1" ht="11.25">
      <c r="A158" s="95" t="s">
        <v>34</v>
      </c>
      <c r="B158" s="117">
        <v>10</v>
      </c>
      <c r="C158" s="118">
        <v>191</v>
      </c>
      <c r="D158" s="83">
        <v>151</v>
      </c>
      <c r="E158" s="83">
        <v>6</v>
      </c>
      <c r="F158" s="83">
        <v>0</v>
      </c>
      <c r="G158" s="83">
        <v>157</v>
      </c>
      <c r="H158" s="119">
        <v>0.8219895287958116</v>
      </c>
      <c r="I158" s="83">
        <v>0</v>
      </c>
      <c r="J158" s="83">
        <v>2</v>
      </c>
      <c r="K158" s="83">
        <v>155</v>
      </c>
      <c r="L158" s="120">
        <v>0.8115183246073299</v>
      </c>
      <c r="M158" s="121">
        <v>8</v>
      </c>
      <c r="N158" s="118">
        <v>3</v>
      </c>
      <c r="O158" s="83">
        <v>12</v>
      </c>
      <c r="P158" s="83">
        <v>1</v>
      </c>
      <c r="Q158" s="83">
        <v>56</v>
      </c>
      <c r="R158" s="83">
        <v>32</v>
      </c>
      <c r="S158" s="83">
        <v>1</v>
      </c>
      <c r="T158" s="83">
        <v>1</v>
      </c>
      <c r="U158" s="83">
        <v>49</v>
      </c>
      <c r="V158" s="83">
        <v>0</v>
      </c>
      <c r="W158" s="122">
        <v>0</v>
      </c>
      <c r="X158" s="122">
        <v>0</v>
      </c>
      <c r="Y158" s="117">
        <v>0</v>
      </c>
      <c r="Z158" s="118">
        <v>0</v>
      </c>
      <c r="AA158" s="83">
        <v>0</v>
      </c>
      <c r="AB158" s="83">
        <v>0</v>
      </c>
      <c r="AC158" s="83">
        <v>3</v>
      </c>
      <c r="AD158" s="83">
        <v>2</v>
      </c>
      <c r="AE158" s="83">
        <v>0</v>
      </c>
      <c r="AF158" s="83">
        <v>0</v>
      </c>
      <c r="AG158" s="83">
        <v>3</v>
      </c>
      <c r="AH158" s="83">
        <v>0</v>
      </c>
      <c r="AI158" s="122">
        <v>0</v>
      </c>
      <c r="AJ158" s="122">
        <v>0</v>
      </c>
      <c r="AK158" s="122">
        <v>0</v>
      </c>
      <c r="AL158" s="95">
        <f t="shared" si="26"/>
        <v>0</v>
      </c>
      <c r="AM158" s="123">
        <f t="shared" si="27"/>
        <v>0</v>
      </c>
      <c r="AN158" s="124">
        <f t="shared" si="24"/>
        <v>0</v>
      </c>
      <c r="AO158" s="124">
        <f t="shared" si="25"/>
        <v>0</v>
      </c>
    </row>
    <row r="159" spans="1:41" s="124" customFormat="1" ht="11.25">
      <c r="A159" s="95" t="s">
        <v>35</v>
      </c>
      <c r="B159" s="117" t="s">
        <v>133</v>
      </c>
      <c r="C159" s="118">
        <v>296</v>
      </c>
      <c r="D159" s="83">
        <v>151</v>
      </c>
      <c r="E159" s="83">
        <v>46</v>
      </c>
      <c r="F159" s="83">
        <v>0</v>
      </c>
      <c r="G159" s="83">
        <v>197</v>
      </c>
      <c r="H159" s="119">
        <v>0.6655405405405406</v>
      </c>
      <c r="I159" s="83">
        <v>0</v>
      </c>
      <c r="J159" s="83">
        <v>6</v>
      </c>
      <c r="K159" s="83">
        <v>191</v>
      </c>
      <c r="L159" s="120">
        <v>0.6452702702702703</v>
      </c>
      <c r="M159" s="121">
        <v>8</v>
      </c>
      <c r="N159" s="118">
        <v>2</v>
      </c>
      <c r="O159" s="83">
        <v>5</v>
      </c>
      <c r="P159" s="83">
        <v>2</v>
      </c>
      <c r="Q159" s="83">
        <v>63</v>
      </c>
      <c r="R159" s="83">
        <v>73</v>
      </c>
      <c r="S159" s="83">
        <v>4</v>
      </c>
      <c r="T159" s="83">
        <v>2</v>
      </c>
      <c r="U159" s="83">
        <v>40</v>
      </c>
      <c r="V159" s="83">
        <v>0</v>
      </c>
      <c r="W159" s="122">
        <v>0</v>
      </c>
      <c r="X159" s="122">
        <v>0</v>
      </c>
      <c r="Y159" s="117">
        <v>0</v>
      </c>
      <c r="Z159" s="118">
        <v>0</v>
      </c>
      <c r="AA159" s="83">
        <v>0</v>
      </c>
      <c r="AB159" s="83">
        <v>0</v>
      </c>
      <c r="AC159" s="83">
        <v>3</v>
      </c>
      <c r="AD159" s="83">
        <v>3</v>
      </c>
      <c r="AE159" s="83">
        <v>0</v>
      </c>
      <c r="AF159" s="83">
        <v>0</v>
      </c>
      <c r="AG159" s="83">
        <v>2</v>
      </c>
      <c r="AH159" s="83">
        <v>0</v>
      </c>
      <c r="AI159" s="122">
        <v>0</v>
      </c>
      <c r="AJ159" s="122">
        <v>0</v>
      </c>
      <c r="AK159" s="122">
        <v>0</v>
      </c>
      <c r="AL159" s="95">
        <f t="shared" si="26"/>
        <v>0</v>
      </c>
      <c r="AM159" s="123">
        <f t="shared" si="27"/>
        <v>0</v>
      </c>
      <c r="AN159" s="124">
        <f t="shared" si="24"/>
        <v>0</v>
      </c>
      <c r="AO159" s="124">
        <f t="shared" si="25"/>
        <v>0</v>
      </c>
    </row>
    <row r="160" spans="1:41" s="124" customFormat="1" ht="11.25">
      <c r="A160" s="95" t="s">
        <v>34</v>
      </c>
      <c r="B160" s="117" t="s">
        <v>134</v>
      </c>
      <c r="C160" s="118">
        <v>263</v>
      </c>
      <c r="D160" s="83">
        <v>198</v>
      </c>
      <c r="E160" s="83">
        <v>21</v>
      </c>
      <c r="F160" s="83">
        <v>0</v>
      </c>
      <c r="G160" s="83">
        <v>219</v>
      </c>
      <c r="H160" s="119">
        <v>0.8326996197718631</v>
      </c>
      <c r="I160" s="83">
        <v>5</v>
      </c>
      <c r="J160" s="83">
        <v>0</v>
      </c>
      <c r="K160" s="83">
        <v>214</v>
      </c>
      <c r="L160" s="120">
        <v>0.8136882129277566</v>
      </c>
      <c r="M160" s="121">
        <v>8</v>
      </c>
      <c r="N160" s="118">
        <v>1</v>
      </c>
      <c r="O160" s="83">
        <v>31</v>
      </c>
      <c r="P160" s="83">
        <v>3</v>
      </c>
      <c r="Q160" s="83">
        <v>71</v>
      </c>
      <c r="R160" s="83">
        <v>35</v>
      </c>
      <c r="S160" s="83">
        <v>6</v>
      </c>
      <c r="T160" s="83">
        <v>6</v>
      </c>
      <c r="U160" s="83">
        <v>61</v>
      </c>
      <c r="V160" s="83">
        <v>0</v>
      </c>
      <c r="W160" s="122">
        <v>0</v>
      </c>
      <c r="X160" s="122">
        <v>0</v>
      </c>
      <c r="Y160" s="117">
        <v>0</v>
      </c>
      <c r="Z160" s="118">
        <v>0</v>
      </c>
      <c r="AA160" s="83">
        <v>1</v>
      </c>
      <c r="AB160" s="83">
        <v>0</v>
      </c>
      <c r="AC160" s="83">
        <v>3</v>
      </c>
      <c r="AD160" s="83">
        <v>1</v>
      </c>
      <c r="AE160" s="83">
        <v>0</v>
      </c>
      <c r="AF160" s="83">
        <v>0</v>
      </c>
      <c r="AG160" s="83">
        <v>3</v>
      </c>
      <c r="AH160" s="83">
        <v>0</v>
      </c>
      <c r="AI160" s="122">
        <v>0</v>
      </c>
      <c r="AJ160" s="122">
        <v>0</v>
      </c>
      <c r="AK160" s="122">
        <v>0</v>
      </c>
      <c r="AL160" s="95">
        <f t="shared" si="26"/>
        <v>0</v>
      </c>
      <c r="AM160" s="123">
        <f t="shared" si="27"/>
        <v>0</v>
      </c>
      <c r="AN160" s="124">
        <f t="shared" si="24"/>
        <v>0</v>
      </c>
      <c r="AO160" s="124">
        <f t="shared" si="25"/>
        <v>0</v>
      </c>
    </row>
    <row r="161" spans="1:41" s="124" customFormat="1" ht="11.25">
      <c r="A161" s="95" t="s">
        <v>35</v>
      </c>
      <c r="B161" s="117" t="s">
        <v>82</v>
      </c>
      <c r="C161" s="118">
        <v>501</v>
      </c>
      <c r="D161" s="83">
        <v>144</v>
      </c>
      <c r="E161" s="83">
        <v>182</v>
      </c>
      <c r="F161" s="83">
        <v>4</v>
      </c>
      <c r="G161" s="83">
        <v>322</v>
      </c>
      <c r="H161" s="119">
        <v>0.6427145708582834</v>
      </c>
      <c r="I161" s="83">
        <v>3</v>
      </c>
      <c r="J161" s="83">
        <v>1</v>
      </c>
      <c r="K161" s="83">
        <v>318</v>
      </c>
      <c r="L161" s="120">
        <v>0.6347305389221557</v>
      </c>
      <c r="M161" s="121">
        <v>10</v>
      </c>
      <c r="N161" s="118">
        <v>2</v>
      </c>
      <c r="O161" s="83">
        <v>26</v>
      </c>
      <c r="P161" s="83">
        <v>6</v>
      </c>
      <c r="Q161" s="83">
        <v>155</v>
      </c>
      <c r="R161" s="83">
        <v>78</v>
      </c>
      <c r="S161" s="83">
        <v>2</v>
      </c>
      <c r="T161" s="83">
        <v>6</v>
      </c>
      <c r="U161" s="83">
        <v>43</v>
      </c>
      <c r="V161" s="83">
        <v>0</v>
      </c>
      <c r="W161" s="122">
        <v>0</v>
      </c>
      <c r="X161" s="122">
        <v>0</v>
      </c>
      <c r="Y161" s="117">
        <v>0</v>
      </c>
      <c r="Z161" s="118">
        <v>0</v>
      </c>
      <c r="AA161" s="83">
        <v>1</v>
      </c>
      <c r="AB161" s="83">
        <v>0</v>
      </c>
      <c r="AC161" s="83">
        <v>5</v>
      </c>
      <c r="AD161" s="83">
        <v>3</v>
      </c>
      <c r="AE161" s="83">
        <v>0</v>
      </c>
      <c r="AF161" s="83">
        <v>0</v>
      </c>
      <c r="AG161" s="83">
        <v>1</v>
      </c>
      <c r="AH161" s="83">
        <v>0</v>
      </c>
      <c r="AI161" s="122">
        <v>0</v>
      </c>
      <c r="AJ161" s="122">
        <v>0</v>
      </c>
      <c r="AK161" s="122">
        <v>0</v>
      </c>
      <c r="AL161" s="95">
        <f t="shared" si="26"/>
        <v>0</v>
      </c>
      <c r="AM161" s="123">
        <f t="shared" si="27"/>
        <v>0</v>
      </c>
      <c r="AN161" s="124">
        <f t="shared" si="24"/>
        <v>0</v>
      </c>
      <c r="AO161" s="124">
        <f t="shared" si="25"/>
        <v>0</v>
      </c>
    </row>
    <row r="162" spans="1:41" s="124" customFormat="1" ht="11.25">
      <c r="A162" s="95" t="s">
        <v>35</v>
      </c>
      <c r="B162" s="125" t="s">
        <v>67</v>
      </c>
      <c r="C162" s="126">
        <v>300</v>
      </c>
      <c r="D162" s="127">
        <v>139</v>
      </c>
      <c r="E162" s="127">
        <v>50</v>
      </c>
      <c r="F162" s="127">
        <v>0</v>
      </c>
      <c r="G162" s="127">
        <v>189</v>
      </c>
      <c r="H162" s="119">
        <v>0.63</v>
      </c>
      <c r="I162" s="127">
        <v>3</v>
      </c>
      <c r="J162" s="127">
        <v>3</v>
      </c>
      <c r="K162" s="128">
        <v>183</v>
      </c>
      <c r="L162" s="129">
        <v>0.61</v>
      </c>
      <c r="M162" s="130">
        <v>10</v>
      </c>
      <c r="N162" s="131">
        <v>3</v>
      </c>
      <c r="O162" s="132">
        <v>14</v>
      </c>
      <c r="P162" s="132">
        <v>3</v>
      </c>
      <c r="Q162" s="132">
        <v>60</v>
      </c>
      <c r="R162" s="132">
        <v>58</v>
      </c>
      <c r="S162" s="132">
        <v>7</v>
      </c>
      <c r="T162" s="132">
        <v>15</v>
      </c>
      <c r="U162" s="132">
        <v>23</v>
      </c>
      <c r="V162" s="83">
        <v>0</v>
      </c>
      <c r="W162" s="122">
        <v>0</v>
      </c>
      <c r="X162" s="122">
        <v>0</v>
      </c>
      <c r="Y162" s="117">
        <v>0</v>
      </c>
      <c r="Z162" s="126">
        <v>0</v>
      </c>
      <c r="AA162" s="127">
        <v>0</v>
      </c>
      <c r="AB162" s="127">
        <v>0</v>
      </c>
      <c r="AC162" s="127">
        <v>4</v>
      </c>
      <c r="AD162" s="127">
        <v>4</v>
      </c>
      <c r="AE162" s="127">
        <v>0</v>
      </c>
      <c r="AF162" s="127">
        <v>1</v>
      </c>
      <c r="AG162" s="127">
        <v>1</v>
      </c>
      <c r="AH162" s="127">
        <v>0</v>
      </c>
      <c r="AI162" s="133">
        <v>0</v>
      </c>
      <c r="AJ162" s="133">
        <v>0</v>
      </c>
      <c r="AK162" s="133">
        <v>0</v>
      </c>
      <c r="AL162" s="95">
        <f t="shared" si="26"/>
        <v>0</v>
      </c>
      <c r="AM162" s="123">
        <f t="shared" si="27"/>
        <v>0</v>
      </c>
      <c r="AN162" s="124">
        <f t="shared" si="24"/>
        <v>0</v>
      </c>
      <c r="AO162" s="124">
        <f t="shared" si="25"/>
        <v>0</v>
      </c>
    </row>
    <row r="163" spans="1:41" s="124" customFormat="1" ht="11.25">
      <c r="A163" s="95" t="s">
        <v>34</v>
      </c>
      <c r="B163" s="125" t="s">
        <v>135</v>
      </c>
      <c r="C163" s="126">
        <v>183</v>
      </c>
      <c r="D163" s="127">
        <v>110</v>
      </c>
      <c r="E163" s="127">
        <v>27</v>
      </c>
      <c r="F163" s="127">
        <v>0</v>
      </c>
      <c r="G163" s="127">
        <v>137</v>
      </c>
      <c r="H163" s="119">
        <v>0.7486338797814208</v>
      </c>
      <c r="I163" s="127">
        <v>2</v>
      </c>
      <c r="J163" s="127">
        <v>2</v>
      </c>
      <c r="K163" s="128">
        <v>133</v>
      </c>
      <c r="L163" s="129">
        <v>0.726775956284153</v>
      </c>
      <c r="M163" s="130">
        <v>8</v>
      </c>
      <c r="N163" s="131">
        <v>1</v>
      </c>
      <c r="O163" s="132">
        <v>34</v>
      </c>
      <c r="P163" s="132">
        <v>1</v>
      </c>
      <c r="Q163" s="132">
        <v>53</v>
      </c>
      <c r="R163" s="132">
        <v>11</v>
      </c>
      <c r="S163" s="132">
        <v>0</v>
      </c>
      <c r="T163" s="132">
        <v>3</v>
      </c>
      <c r="U163" s="132">
        <v>30</v>
      </c>
      <c r="V163" s="83">
        <v>0</v>
      </c>
      <c r="W163" s="122">
        <v>0</v>
      </c>
      <c r="X163" s="122">
        <v>0</v>
      </c>
      <c r="Y163" s="117">
        <v>0</v>
      </c>
      <c r="Z163" s="126">
        <v>0</v>
      </c>
      <c r="AA163" s="127">
        <v>2</v>
      </c>
      <c r="AB163" s="127">
        <v>0</v>
      </c>
      <c r="AC163" s="127">
        <v>4</v>
      </c>
      <c r="AD163" s="127">
        <v>0</v>
      </c>
      <c r="AE163" s="127">
        <v>0</v>
      </c>
      <c r="AF163" s="127">
        <v>0</v>
      </c>
      <c r="AG163" s="127">
        <v>2</v>
      </c>
      <c r="AH163" s="127">
        <v>0</v>
      </c>
      <c r="AI163" s="133">
        <v>0</v>
      </c>
      <c r="AJ163" s="133">
        <v>0</v>
      </c>
      <c r="AK163" s="133">
        <v>0</v>
      </c>
      <c r="AL163" s="95">
        <f t="shared" si="26"/>
        <v>0</v>
      </c>
      <c r="AM163" s="123">
        <f t="shared" si="27"/>
        <v>0</v>
      </c>
      <c r="AN163" s="124">
        <f t="shared" si="24"/>
        <v>0</v>
      </c>
      <c r="AO163" s="124">
        <f t="shared" si="25"/>
        <v>0</v>
      </c>
    </row>
    <row r="164" spans="1:41" s="124" customFormat="1" ht="11.25">
      <c r="A164" s="95" t="s">
        <v>34</v>
      </c>
      <c r="B164" s="117" t="s">
        <v>136</v>
      </c>
      <c r="C164" s="118">
        <v>322</v>
      </c>
      <c r="D164" s="83">
        <v>231</v>
      </c>
      <c r="E164" s="83">
        <v>18</v>
      </c>
      <c r="F164" s="83">
        <v>0</v>
      </c>
      <c r="G164" s="83">
        <v>249</v>
      </c>
      <c r="H164" s="119">
        <v>0.7732919254658385</v>
      </c>
      <c r="I164" s="83">
        <v>0</v>
      </c>
      <c r="J164" s="83">
        <v>8</v>
      </c>
      <c r="K164" s="83">
        <v>241</v>
      </c>
      <c r="L164" s="120">
        <v>0.7484472049689441</v>
      </c>
      <c r="M164" s="121">
        <v>10</v>
      </c>
      <c r="N164" s="118">
        <v>2</v>
      </c>
      <c r="O164" s="83">
        <v>37</v>
      </c>
      <c r="P164" s="83">
        <v>4</v>
      </c>
      <c r="Q164" s="83">
        <v>114</v>
      </c>
      <c r="R164" s="83">
        <v>37</v>
      </c>
      <c r="S164" s="83">
        <v>3</v>
      </c>
      <c r="T164" s="83">
        <v>23</v>
      </c>
      <c r="U164" s="83">
        <v>21</v>
      </c>
      <c r="V164" s="83">
        <v>0</v>
      </c>
      <c r="W164" s="122">
        <v>0</v>
      </c>
      <c r="X164" s="122">
        <v>0</v>
      </c>
      <c r="Y164" s="117">
        <v>0</v>
      </c>
      <c r="Z164" s="118">
        <v>0</v>
      </c>
      <c r="AA164" s="83">
        <v>1</v>
      </c>
      <c r="AB164" s="83">
        <v>0</v>
      </c>
      <c r="AC164" s="83">
        <v>6</v>
      </c>
      <c r="AD164" s="83">
        <v>1</v>
      </c>
      <c r="AE164" s="83">
        <v>0</v>
      </c>
      <c r="AF164" s="83">
        <v>1</v>
      </c>
      <c r="AG164" s="83">
        <v>1</v>
      </c>
      <c r="AH164" s="83">
        <v>0</v>
      </c>
      <c r="AI164" s="83">
        <v>0</v>
      </c>
      <c r="AJ164" s="83">
        <v>0</v>
      </c>
      <c r="AK164" s="122">
        <v>0</v>
      </c>
      <c r="AL164" s="95">
        <f t="shared" si="26"/>
        <v>0</v>
      </c>
      <c r="AM164" s="123">
        <f t="shared" si="27"/>
        <v>0</v>
      </c>
      <c r="AN164" s="124">
        <f t="shared" si="24"/>
        <v>0</v>
      </c>
      <c r="AO164" s="124">
        <f t="shared" si="25"/>
        <v>0</v>
      </c>
    </row>
    <row r="165" spans="1:41" s="124" customFormat="1" ht="11.25">
      <c r="A165" s="95" t="s">
        <v>34</v>
      </c>
      <c r="B165" s="117" t="s">
        <v>83</v>
      </c>
      <c r="C165" s="118">
        <v>506</v>
      </c>
      <c r="D165" s="83">
        <v>250</v>
      </c>
      <c r="E165" s="83">
        <v>88</v>
      </c>
      <c r="F165" s="83">
        <v>2</v>
      </c>
      <c r="G165" s="83">
        <v>336</v>
      </c>
      <c r="H165" s="119">
        <v>0.6640316205533597</v>
      </c>
      <c r="I165" s="83">
        <v>6</v>
      </c>
      <c r="J165" s="83">
        <v>2</v>
      </c>
      <c r="K165" s="83">
        <v>328</v>
      </c>
      <c r="L165" s="120">
        <v>0.6482213438735178</v>
      </c>
      <c r="M165" s="121">
        <v>10</v>
      </c>
      <c r="N165" s="118">
        <v>5</v>
      </c>
      <c r="O165" s="83">
        <v>43</v>
      </c>
      <c r="P165" s="83">
        <v>4</v>
      </c>
      <c r="Q165" s="83">
        <v>126</v>
      </c>
      <c r="R165" s="83">
        <v>55</v>
      </c>
      <c r="S165" s="83">
        <v>13</v>
      </c>
      <c r="T165" s="83">
        <v>8</v>
      </c>
      <c r="U165" s="83">
        <v>74</v>
      </c>
      <c r="V165" s="83">
        <v>0</v>
      </c>
      <c r="W165" s="122">
        <v>0</v>
      </c>
      <c r="X165" s="122">
        <v>0</v>
      </c>
      <c r="Y165" s="117">
        <v>0</v>
      </c>
      <c r="Z165" s="118">
        <v>0</v>
      </c>
      <c r="AA165" s="83">
        <v>1</v>
      </c>
      <c r="AB165" s="83">
        <v>0</v>
      </c>
      <c r="AC165" s="83">
        <v>5</v>
      </c>
      <c r="AD165" s="83">
        <v>2</v>
      </c>
      <c r="AE165" s="83">
        <v>0</v>
      </c>
      <c r="AF165" s="83">
        <v>0</v>
      </c>
      <c r="AG165" s="83">
        <v>2</v>
      </c>
      <c r="AH165" s="83">
        <v>0</v>
      </c>
      <c r="AI165" s="122">
        <v>0</v>
      </c>
      <c r="AJ165" s="122">
        <v>0</v>
      </c>
      <c r="AK165" s="122">
        <v>0</v>
      </c>
      <c r="AL165" s="95">
        <f t="shared" si="26"/>
        <v>0</v>
      </c>
      <c r="AM165" s="123">
        <f t="shared" si="27"/>
        <v>0</v>
      </c>
      <c r="AN165" s="124">
        <f t="shared" si="24"/>
        <v>0</v>
      </c>
      <c r="AO165" s="124">
        <f t="shared" si="25"/>
        <v>0</v>
      </c>
    </row>
    <row r="166" spans="1:41" s="124" customFormat="1" ht="11.25">
      <c r="A166" s="191" t="s">
        <v>34</v>
      </c>
      <c r="B166" s="192" t="s">
        <v>137</v>
      </c>
      <c r="C166" s="193">
        <v>294</v>
      </c>
      <c r="D166" s="194">
        <v>194</v>
      </c>
      <c r="E166" s="194">
        <v>35</v>
      </c>
      <c r="F166" s="194">
        <v>1</v>
      </c>
      <c r="G166" s="194">
        <v>228</v>
      </c>
      <c r="H166" s="195">
        <v>0.7755102040816326</v>
      </c>
      <c r="I166" s="194">
        <v>3</v>
      </c>
      <c r="J166" s="194">
        <v>2</v>
      </c>
      <c r="K166" s="194">
        <v>223</v>
      </c>
      <c r="L166" s="196">
        <v>0.7585034013605442</v>
      </c>
      <c r="M166" s="197">
        <v>8</v>
      </c>
      <c r="N166" s="193">
        <v>1</v>
      </c>
      <c r="O166" s="194">
        <v>0</v>
      </c>
      <c r="P166" s="194">
        <v>15</v>
      </c>
      <c r="Q166" s="194">
        <v>97</v>
      </c>
      <c r="R166" s="194">
        <v>30</v>
      </c>
      <c r="S166" s="194">
        <v>1</v>
      </c>
      <c r="T166" s="194">
        <v>3</v>
      </c>
      <c r="U166" s="194">
        <v>76</v>
      </c>
      <c r="V166" s="194">
        <v>0</v>
      </c>
      <c r="W166" s="198">
        <v>0</v>
      </c>
      <c r="X166" s="198">
        <v>0</v>
      </c>
      <c r="Y166" s="192">
        <v>0</v>
      </c>
      <c r="Z166" s="193">
        <v>0</v>
      </c>
      <c r="AA166" s="194">
        <v>0</v>
      </c>
      <c r="AB166" s="194">
        <v>0</v>
      </c>
      <c r="AC166" s="194">
        <v>4</v>
      </c>
      <c r="AD166" s="194">
        <v>1</v>
      </c>
      <c r="AE166" s="194">
        <v>0</v>
      </c>
      <c r="AF166" s="194">
        <v>0</v>
      </c>
      <c r="AG166" s="194">
        <v>3</v>
      </c>
      <c r="AH166" s="194">
        <v>0</v>
      </c>
      <c r="AI166" s="198">
        <v>0</v>
      </c>
      <c r="AJ166" s="198">
        <v>0</v>
      </c>
      <c r="AK166" s="198">
        <v>0</v>
      </c>
      <c r="AL166" s="95">
        <f t="shared" si="26"/>
        <v>0</v>
      </c>
      <c r="AM166" s="123">
        <f t="shared" si="27"/>
        <v>0</v>
      </c>
      <c r="AN166" s="124">
        <f t="shared" si="24"/>
        <v>0</v>
      </c>
      <c r="AO166" s="124">
        <f t="shared" si="25"/>
        <v>0</v>
      </c>
    </row>
    <row r="167" spans="1:41" s="124" customFormat="1" ht="11.25">
      <c r="A167" s="95" t="s">
        <v>34</v>
      </c>
      <c r="B167" s="117" t="s">
        <v>138</v>
      </c>
      <c r="C167" s="118">
        <v>274</v>
      </c>
      <c r="D167" s="83">
        <v>131</v>
      </c>
      <c r="E167" s="83">
        <v>26</v>
      </c>
      <c r="F167" s="83">
        <v>0</v>
      </c>
      <c r="G167" s="83">
        <v>157</v>
      </c>
      <c r="H167" s="119">
        <v>0.572992700729927</v>
      </c>
      <c r="I167" s="83">
        <v>3</v>
      </c>
      <c r="J167" s="83">
        <v>0</v>
      </c>
      <c r="K167" s="83">
        <v>154</v>
      </c>
      <c r="L167" s="120">
        <v>0.5620437956204379</v>
      </c>
      <c r="M167" s="121">
        <v>8</v>
      </c>
      <c r="N167" s="118">
        <v>1</v>
      </c>
      <c r="O167" s="83">
        <v>8</v>
      </c>
      <c r="P167" s="83">
        <v>2</v>
      </c>
      <c r="Q167" s="83">
        <v>69</v>
      </c>
      <c r="R167" s="83">
        <v>33</v>
      </c>
      <c r="S167" s="83">
        <v>3</v>
      </c>
      <c r="T167" s="83">
        <v>8</v>
      </c>
      <c r="U167" s="83">
        <v>30</v>
      </c>
      <c r="V167" s="83">
        <v>0</v>
      </c>
      <c r="W167" s="122">
        <v>0</v>
      </c>
      <c r="X167" s="122">
        <v>0</v>
      </c>
      <c r="Y167" s="117">
        <v>0</v>
      </c>
      <c r="Z167" s="118">
        <v>0</v>
      </c>
      <c r="AA167" s="83">
        <v>0</v>
      </c>
      <c r="AB167" s="83">
        <v>0</v>
      </c>
      <c r="AC167" s="83">
        <v>4</v>
      </c>
      <c r="AD167" s="83">
        <v>2</v>
      </c>
      <c r="AE167" s="83">
        <v>0</v>
      </c>
      <c r="AF167" s="83">
        <v>0</v>
      </c>
      <c r="AG167" s="83">
        <v>2</v>
      </c>
      <c r="AH167" s="83">
        <v>0</v>
      </c>
      <c r="AI167" s="122">
        <v>0</v>
      </c>
      <c r="AJ167" s="122">
        <v>0</v>
      </c>
      <c r="AK167" s="122">
        <v>0</v>
      </c>
      <c r="AL167" s="95">
        <f t="shared" si="26"/>
        <v>0</v>
      </c>
      <c r="AM167" s="123">
        <f t="shared" si="27"/>
        <v>0</v>
      </c>
      <c r="AN167" s="124">
        <f t="shared" si="24"/>
        <v>0</v>
      </c>
      <c r="AO167" s="124">
        <f t="shared" si="25"/>
        <v>0</v>
      </c>
    </row>
    <row r="168" spans="1:41" s="124" customFormat="1" ht="11.25">
      <c r="A168" s="95" t="s">
        <v>34</v>
      </c>
      <c r="B168" s="117" t="s">
        <v>84</v>
      </c>
      <c r="C168" s="118">
        <v>512</v>
      </c>
      <c r="D168" s="83">
        <v>137</v>
      </c>
      <c r="E168" s="83">
        <v>256</v>
      </c>
      <c r="F168" s="83">
        <v>5</v>
      </c>
      <c r="G168" s="83">
        <v>388</v>
      </c>
      <c r="H168" s="119">
        <v>0.7578125</v>
      </c>
      <c r="I168" s="83">
        <v>9</v>
      </c>
      <c r="J168" s="83">
        <v>2</v>
      </c>
      <c r="K168" s="83">
        <v>377</v>
      </c>
      <c r="L168" s="120">
        <v>0.736328125</v>
      </c>
      <c r="M168" s="121">
        <v>10</v>
      </c>
      <c r="N168" s="118">
        <v>2</v>
      </c>
      <c r="O168" s="83">
        <v>66</v>
      </c>
      <c r="P168" s="83">
        <v>5</v>
      </c>
      <c r="Q168" s="83">
        <v>202</v>
      </c>
      <c r="R168" s="83">
        <v>36</v>
      </c>
      <c r="S168" s="83">
        <v>5</v>
      </c>
      <c r="T168" s="83">
        <v>11</v>
      </c>
      <c r="U168" s="83">
        <v>50</v>
      </c>
      <c r="V168" s="83">
        <v>0</v>
      </c>
      <c r="W168" s="122">
        <v>0</v>
      </c>
      <c r="X168" s="122">
        <v>0</v>
      </c>
      <c r="Y168" s="117">
        <v>0</v>
      </c>
      <c r="Z168" s="118">
        <v>0</v>
      </c>
      <c r="AA168" s="83">
        <v>2</v>
      </c>
      <c r="AB168" s="83">
        <v>0</v>
      </c>
      <c r="AC168" s="83">
        <v>6</v>
      </c>
      <c r="AD168" s="83">
        <v>1</v>
      </c>
      <c r="AE168" s="83">
        <v>0</v>
      </c>
      <c r="AF168" s="83">
        <v>0</v>
      </c>
      <c r="AG168" s="83">
        <v>1</v>
      </c>
      <c r="AH168" s="83">
        <v>0</v>
      </c>
      <c r="AI168" s="122">
        <v>0</v>
      </c>
      <c r="AJ168" s="122">
        <v>0</v>
      </c>
      <c r="AK168" s="122">
        <v>0</v>
      </c>
      <c r="AL168" s="95">
        <f t="shared" si="26"/>
        <v>0</v>
      </c>
      <c r="AM168" s="123">
        <f t="shared" si="27"/>
        <v>0</v>
      </c>
      <c r="AN168" s="124">
        <f t="shared" si="24"/>
        <v>0</v>
      </c>
      <c r="AO168" s="124">
        <f t="shared" si="25"/>
        <v>0</v>
      </c>
    </row>
    <row r="169" spans="1:41" s="124" customFormat="1" ht="11.25">
      <c r="A169" s="95" t="s">
        <v>35</v>
      </c>
      <c r="B169" s="117" t="s">
        <v>85</v>
      </c>
      <c r="C169" s="118">
        <v>502</v>
      </c>
      <c r="D169" s="83">
        <v>346</v>
      </c>
      <c r="E169" s="83">
        <v>23</v>
      </c>
      <c r="F169" s="83">
        <v>1</v>
      </c>
      <c r="G169" s="83">
        <v>368</v>
      </c>
      <c r="H169" s="119">
        <v>0.7330677290836654</v>
      </c>
      <c r="I169" s="83">
        <v>11</v>
      </c>
      <c r="J169" s="83">
        <v>4</v>
      </c>
      <c r="K169" s="83">
        <v>353</v>
      </c>
      <c r="L169" s="120">
        <v>0.703187250996016</v>
      </c>
      <c r="M169" s="121">
        <v>10</v>
      </c>
      <c r="N169" s="118">
        <v>0</v>
      </c>
      <c r="O169" s="83">
        <v>42</v>
      </c>
      <c r="P169" s="83">
        <v>2</v>
      </c>
      <c r="Q169" s="83">
        <v>142</v>
      </c>
      <c r="R169" s="83">
        <v>100</v>
      </c>
      <c r="S169" s="83">
        <v>20</v>
      </c>
      <c r="T169" s="83">
        <v>8</v>
      </c>
      <c r="U169" s="83">
        <v>39</v>
      </c>
      <c r="V169" s="83">
        <v>0</v>
      </c>
      <c r="W169" s="122">
        <v>0</v>
      </c>
      <c r="X169" s="122">
        <v>0</v>
      </c>
      <c r="Y169" s="117">
        <v>0</v>
      </c>
      <c r="Z169" s="118">
        <v>0</v>
      </c>
      <c r="AA169" s="83">
        <v>1</v>
      </c>
      <c r="AB169" s="83">
        <v>0</v>
      </c>
      <c r="AC169" s="83">
        <v>5</v>
      </c>
      <c r="AD169" s="83">
        <v>3</v>
      </c>
      <c r="AE169" s="83">
        <v>0</v>
      </c>
      <c r="AF169" s="83">
        <v>0</v>
      </c>
      <c r="AG169" s="83">
        <v>1</v>
      </c>
      <c r="AH169" s="83">
        <v>0</v>
      </c>
      <c r="AI169" s="83">
        <v>0</v>
      </c>
      <c r="AJ169" s="83">
        <v>0</v>
      </c>
      <c r="AK169" s="122">
        <v>0</v>
      </c>
      <c r="AL169" s="95">
        <f t="shared" si="26"/>
        <v>0</v>
      </c>
      <c r="AM169" s="123">
        <f t="shared" si="27"/>
        <v>0</v>
      </c>
      <c r="AN169" s="124">
        <f t="shared" si="24"/>
        <v>0</v>
      </c>
      <c r="AO169" s="124">
        <f t="shared" si="25"/>
        <v>0</v>
      </c>
    </row>
    <row r="170" spans="1:41" s="124" customFormat="1" ht="11.25">
      <c r="A170" s="95" t="s">
        <v>34</v>
      </c>
      <c r="B170" s="117" t="s">
        <v>139</v>
      </c>
      <c r="C170" s="118">
        <v>198</v>
      </c>
      <c r="D170" s="83">
        <v>86</v>
      </c>
      <c r="E170" s="83">
        <v>32</v>
      </c>
      <c r="F170" s="83">
        <v>0</v>
      </c>
      <c r="G170" s="83">
        <v>118</v>
      </c>
      <c r="H170" s="119">
        <v>0.5959595959595959</v>
      </c>
      <c r="I170" s="83">
        <v>1</v>
      </c>
      <c r="J170" s="83">
        <v>5</v>
      </c>
      <c r="K170" s="83">
        <v>112</v>
      </c>
      <c r="L170" s="120">
        <v>0.5656565656565656</v>
      </c>
      <c r="M170" s="121">
        <v>8</v>
      </c>
      <c r="N170" s="118">
        <v>0</v>
      </c>
      <c r="O170" s="83">
        <v>7</v>
      </c>
      <c r="P170" s="83">
        <v>2</v>
      </c>
      <c r="Q170" s="83">
        <v>18</v>
      </c>
      <c r="R170" s="83">
        <v>51</v>
      </c>
      <c r="S170" s="83">
        <v>2</v>
      </c>
      <c r="T170" s="83">
        <v>5</v>
      </c>
      <c r="U170" s="83">
        <v>27</v>
      </c>
      <c r="V170" s="83">
        <v>0</v>
      </c>
      <c r="W170" s="122">
        <v>0</v>
      </c>
      <c r="X170" s="122">
        <v>0</v>
      </c>
      <c r="Y170" s="117">
        <v>0</v>
      </c>
      <c r="Z170" s="118">
        <v>0</v>
      </c>
      <c r="AA170" s="83">
        <v>0</v>
      </c>
      <c r="AB170" s="83">
        <v>0</v>
      </c>
      <c r="AC170" s="83">
        <v>1</v>
      </c>
      <c r="AD170" s="83">
        <v>5</v>
      </c>
      <c r="AE170" s="83">
        <v>0</v>
      </c>
      <c r="AF170" s="83">
        <v>0</v>
      </c>
      <c r="AG170" s="83">
        <v>2</v>
      </c>
      <c r="AH170" s="83">
        <v>0</v>
      </c>
      <c r="AI170" s="122">
        <v>0</v>
      </c>
      <c r="AJ170" s="122">
        <v>0</v>
      </c>
      <c r="AK170" s="122">
        <v>0</v>
      </c>
      <c r="AL170" s="95">
        <f t="shared" si="26"/>
        <v>0</v>
      </c>
      <c r="AM170" s="123">
        <f t="shared" si="27"/>
        <v>0</v>
      </c>
      <c r="AN170" s="124">
        <f t="shared" si="24"/>
        <v>0</v>
      </c>
      <c r="AO170" s="124">
        <f t="shared" si="25"/>
        <v>0</v>
      </c>
    </row>
    <row r="171" spans="1:41" s="124" customFormat="1" ht="11.25">
      <c r="A171" s="95" t="s">
        <v>34</v>
      </c>
      <c r="B171" s="117" t="s">
        <v>140</v>
      </c>
      <c r="C171" s="118">
        <v>268</v>
      </c>
      <c r="D171" s="83">
        <v>192</v>
      </c>
      <c r="E171" s="83">
        <v>16</v>
      </c>
      <c r="F171" s="83">
        <v>3</v>
      </c>
      <c r="G171" s="83">
        <v>205</v>
      </c>
      <c r="H171" s="119">
        <v>0.7649253731343284</v>
      </c>
      <c r="I171" s="83">
        <v>0</v>
      </c>
      <c r="J171" s="83">
        <v>5</v>
      </c>
      <c r="K171" s="83">
        <v>200</v>
      </c>
      <c r="L171" s="120">
        <v>0.746268656716418</v>
      </c>
      <c r="M171" s="121">
        <v>8</v>
      </c>
      <c r="N171" s="118">
        <v>1</v>
      </c>
      <c r="O171" s="83">
        <v>14</v>
      </c>
      <c r="P171" s="83">
        <v>1</v>
      </c>
      <c r="Q171" s="83">
        <v>71</v>
      </c>
      <c r="R171" s="83">
        <v>50</v>
      </c>
      <c r="S171" s="83">
        <v>13</v>
      </c>
      <c r="T171" s="83">
        <v>2</v>
      </c>
      <c r="U171" s="83">
        <v>48</v>
      </c>
      <c r="V171" s="83">
        <v>0</v>
      </c>
      <c r="W171" s="122">
        <v>0</v>
      </c>
      <c r="X171" s="122">
        <v>0</v>
      </c>
      <c r="Y171" s="117">
        <v>0</v>
      </c>
      <c r="Z171" s="118">
        <v>0</v>
      </c>
      <c r="AA171" s="83">
        <v>0</v>
      </c>
      <c r="AB171" s="83">
        <v>0</v>
      </c>
      <c r="AC171" s="83">
        <v>4</v>
      </c>
      <c r="AD171" s="83">
        <v>2</v>
      </c>
      <c r="AE171" s="83">
        <v>0</v>
      </c>
      <c r="AF171" s="83">
        <v>0</v>
      </c>
      <c r="AG171" s="83">
        <v>2</v>
      </c>
      <c r="AH171" s="83">
        <v>0</v>
      </c>
      <c r="AI171" s="122">
        <v>0</v>
      </c>
      <c r="AJ171" s="122">
        <v>0</v>
      </c>
      <c r="AK171" s="122">
        <v>0</v>
      </c>
      <c r="AL171" s="95">
        <f t="shared" si="26"/>
        <v>0</v>
      </c>
      <c r="AM171" s="123">
        <f t="shared" si="27"/>
        <v>0</v>
      </c>
      <c r="AN171" s="124">
        <f t="shared" si="24"/>
        <v>0</v>
      </c>
      <c r="AO171" s="124">
        <f t="shared" si="25"/>
        <v>0</v>
      </c>
    </row>
    <row r="172" spans="1:41" s="124" customFormat="1" ht="11.25">
      <c r="A172" s="95" t="s">
        <v>34</v>
      </c>
      <c r="B172" s="117" t="s">
        <v>69</v>
      </c>
      <c r="C172" s="118">
        <v>251</v>
      </c>
      <c r="D172" s="83">
        <v>130</v>
      </c>
      <c r="E172" s="83">
        <v>73</v>
      </c>
      <c r="F172" s="83">
        <v>2</v>
      </c>
      <c r="G172" s="83">
        <v>201</v>
      </c>
      <c r="H172" s="119">
        <v>0.8007968127490039</v>
      </c>
      <c r="I172" s="83">
        <v>3</v>
      </c>
      <c r="J172" s="83">
        <v>2</v>
      </c>
      <c r="K172" s="83">
        <v>196</v>
      </c>
      <c r="L172" s="120">
        <v>0.7808764940239044</v>
      </c>
      <c r="M172" s="121">
        <v>8</v>
      </c>
      <c r="N172" s="118">
        <v>2</v>
      </c>
      <c r="O172" s="83">
        <v>48</v>
      </c>
      <c r="P172" s="83">
        <v>1</v>
      </c>
      <c r="Q172" s="83">
        <v>35</v>
      </c>
      <c r="R172" s="83">
        <v>52</v>
      </c>
      <c r="S172" s="83">
        <v>7</v>
      </c>
      <c r="T172" s="83">
        <v>6</v>
      </c>
      <c r="U172" s="83">
        <v>45</v>
      </c>
      <c r="V172" s="83">
        <v>0</v>
      </c>
      <c r="W172" s="122">
        <v>0</v>
      </c>
      <c r="X172" s="122">
        <v>0</v>
      </c>
      <c r="Y172" s="117">
        <v>0</v>
      </c>
      <c r="Z172" s="118">
        <v>0</v>
      </c>
      <c r="AA172" s="83">
        <v>2</v>
      </c>
      <c r="AB172" s="83">
        <v>0</v>
      </c>
      <c r="AC172" s="83">
        <v>2</v>
      </c>
      <c r="AD172" s="83">
        <v>2</v>
      </c>
      <c r="AE172" s="83">
        <v>0</v>
      </c>
      <c r="AF172" s="83">
        <v>0</v>
      </c>
      <c r="AG172" s="83">
        <v>2</v>
      </c>
      <c r="AH172" s="83">
        <v>0</v>
      </c>
      <c r="AI172" s="122">
        <v>0</v>
      </c>
      <c r="AJ172" s="122">
        <v>0</v>
      </c>
      <c r="AK172" s="122">
        <v>0</v>
      </c>
      <c r="AL172" s="95">
        <f t="shared" si="26"/>
        <v>0</v>
      </c>
      <c r="AM172" s="123">
        <f t="shared" si="27"/>
        <v>0</v>
      </c>
      <c r="AN172" s="124">
        <f t="shared" si="24"/>
        <v>0</v>
      </c>
      <c r="AO172" s="124">
        <f t="shared" si="25"/>
        <v>0</v>
      </c>
    </row>
    <row r="173" spans="1:41" s="124" customFormat="1" ht="11.25">
      <c r="A173" s="95" t="s">
        <v>34</v>
      </c>
      <c r="B173" s="117" t="s">
        <v>86</v>
      </c>
      <c r="C173" s="118">
        <v>292</v>
      </c>
      <c r="D173" s="83">
        <v>150</v>
      </c>
      <c r="E173" s="83">
        <v>68</v>
      </c>
      <c r="F173" s="83">
        <v>0</v>
      </c>
      <c r="G173" s="83">
        <v>218</v>
      </c>
      <c r="H173" s="119">
        <v>0.7465753424657534</v>
      </c>
      <c r="I173" s="83">
        <v>9</v>
      </c>
      <c r="J173" s="83">
        <v>2</v>
      </c>
      <c r="K173" s="83">
        <v>207</v>
      </c>
      <c r="L173" s="120">
        <v>0.708904109589041</v>
      </c>
      <c r="M173" s="121">
        <v>8</v>
      </c>
      <c r="N173" s="118">
        <v>2</v>
      </c>
      <c r="O173" s="83">
        <v>49</v>
      </c>
      <c r="P173" s="83">
        <v>1</v>
      </c>
      <c r="Q173" s="83">
        <v>59</v>
      </c>
      <c r="R173" s="83">
        <v>64</v>
      </c>
      <c r="S173" s="83">
        <v>2</v>
      </c>
      <c r="T173" s="83">
        <v>5</v>
      </c>
      <c r="U173" s="83">
        <v>25</v>
      </c>
      <c r="V173" s="83">
        <v>0</v>
      </c>
      <c r="W173" s="122">
        <v>0</v>
      </c>
      <c r="X173" s="122">
        <v>0</v>
      </c>
      <c r="Y173" s="117">
        <v>0</v>
      </c>
      <c r="Z173" s="118">
        <v>0</v>
      </c>
      <c r="AA173" s="83">
        <v>2</v>
      </c>
      <c r="AB173" s="83">
        <v>0</v>
      </c>
      <c r="AC173" s="83">
        <v>2</v>
      </c>
      <c r="AD173" s="83">
        <v>3</v>
      </c>
      <c r="AE173" s="83">
        <v>0</v>
      </c>
      <c r="AF173" s="83">
        <v>0</v>
      </c>
      <c r="AG173" s="83">
        <v>1</v>
      </c>
      <c r="AH173" s="83">
        <v>0</v>
      </c>
      <c r="AI173" s="122">
        <v>0</v>
      </c>
      <c r="AJ173" s="122">
        <v>0</v>
      </c>
      <c r="AK173" s="122">
        <v>0</v>
      </c>
      <c r="AL173" s="95">
        <f t="shared" si="26"/>
        <v>0</v>
      </c>
      <c r="AM173" s="123">
        <f t="shared" si="27"/>
        <v>0</v>
      </c>
      <c r="AN173" s="124">
        <f t="shared" si="24"/>
        <v>0</v>
      </c>
      <c r="AO173" s="124">
        <f t="shared" si="25"/>
        <v>0</v>
      </c>
    </row>
    <row r="174" spans="1:41" s="124" customFormat="1" ht="11.25">
      <c r="A174" s="95" t="s">
        <v>35</v>
      </c>
      <c r="B174" s="125" t="s">
        <v>87</v>
      </c>
      <c r="C174" s="126">
        <v>313</v>
      </c>
      <c r="D174" s="127">
        <v>193</v>
      </c>
      <c r="E174" s="127">
        <v>18</v>
      </c>
      <c r="F174" s="127">
        <v>2</v>
      </c>
      <c r="G174" s="127">
        <v>209</v>
      </c>
      <c r="H174" s="119">
        <v>0.6677316293929713</v>
      </c>
      <c r="I174" s="127">
        <v>3</v>
      </c>
      <c r="J174" s="127">
        <v>6</v>
      </c>
      <c r="K174" s="128">
        <v>200</v>
      </c>
      <c r="L174" s="129">
        <v>0.6389776357827476</v>
      </c>
      <c r="M174" s="130">
        <v>8</v>
      </c>
      <c r="N174" s="131">
        <v>4</v>
      </c>
      <c r="O174" s="132">
        <v>56</v>
      </c>
      <c r="P174" s="132">
        <v>4</v>
      </c>
      <c r="Q174" s="132">
        <v>46</v>
      </c>
      <c r="R174" s="132">
        <v>51</v>
      </c>
      <c r="S174" s="132">
        <v>4</v>
      </c>
      <c r="T174" s="132">
        <v>2</v>
      </c>
      <c r="U174" s="132">
        <v>33</v>
      </c>
      <c r="V174" s="83">
        <v>0</v>
      </c>
      <c r="W174" s="122">
        <v>0</v>
      </c>
      <c r="X174" s="122">
        <v>0</v>
      </c>
      <c r="Y174" s="117">
        <v>0</v>
      </c>
      <c r="Z174" s="126">
        <v>0</v>
      </c>
      <c r="AA174" s="127">
        <v>3</v>
      </c>
      <c r="AB174" s="127">
        <v>0</v>
      </c>
      <c r="AC174" s="127">
        <v>2</v>
      </c>
      <c r="AD174" s="127">
        <v>2</v>
      </c>
      <c r="AE174" s="127">
        <v>0</v>
      </c>
      <c r="AF174" s="127">
        <v>0</v>
      </c>
      <c r="AG174" s="127">
        <v>1</v>
      </c>
      <c r="AH174" s="127">
        <v>0</v>
      </c>
      <c r="AI174" s="133">
        <v>0</v>
      </c>
      <c r="AJ174" s="133">
        <v>0</v>
      </c>
      <c r="AK174" s="133">
        <v>0</v>
      </c>
      <c r="AL174" s="95">
        <f t="shared" si="26"/>
        <v>0</v>
      </c>
      <c r="AM174" s="123">
        <f t="shared" si="27"/>
        <v>0</v>
      </c>
      <c r="AN174" s="124">
        <f t="shared" si="24"/>
        <v>0</v>
      </c>
      <c r="AO174" s="124">
        <f t="shared" si="25"/>
        <v>0</v>
      </c>
    </row>
    <row r="175" spans="1:41" s="124" customFormat="1" ht="11.25">
      <c r="A175" s="95" t="s">
        <v>34</v>
      </c>
      <c r="B175" s="117" t="s">
        <v>141</v>
      </c>
      <c r="C175" s="118">
        <v>257</v>
      </c>
      <c r="D175" s="83">
        <v>180</v>
      </c>
      <c r="E175" s="83">
        <v>24</v>
      </c>
      <c r="F175" s="83">
        <v>0</v>
      </c>
      <c r="G175" s="83">
        <v>204</v>
      </c>
      <c r="H175" s="119">
        <v>0.7937743190661478</v>
      </c>
      <c r="I175" s="83">
        <v>12</v>
      </c>
      <c r="J175" s="83">
        <v>0</v>
      </c>
      <c r="K175" s="83">
        <v>192</v>
      </c>
      <c r="L175" s="120">
        <v>0.7470817120622568</v>
      </c>
      <c r="M175" s="121">
        <v>8</v>
      </c>
      <c r="N175" s="118">
        <v>3</v>
      </c>
      <c r="O175" s="83">
        <v>27</v>
      </c>
      <c r="P175" s="83">
        <v>3</v>
      </c>
      <c r="Q175" s="83">
        <v>67</v>
      </c>
      <c r="R175" s="83">
        <v>21</v>
      </c>
      <c r="S175" s="83">
        <v>2</v>
      </c>
      <c r="T175" s="83">
        <v>1</v>
      </c>
      <c r="U175" s="83">
        <v>68</v>
      </c>
      <c r="V175" s="83">
        <v>0</v>
      </c>
      <c r="W175" s="122">
        <v>0</v>
      </c>
      <c r="X175" s="122">
        <v>0</v>
      </c>
      <c r="Y175" s="117">
        <v>0</v>
      </c>
      <c r="Z175" s="118">
        <v>0</v>
      </c>
      <c r="AA175" s="83">
        <v>1</v>
      </c>
      <c r="AB175" s="83">
        <v>0</v>
      </c>
      <c r="AC175" s="83">
        <v>3</v>
      </c>
      <c r="AD175" s="83">
        <v>1</v>
      </c>
      <c r="AE175" s="83">
        <v>0</v>
      </c>
      <c r="AF175" s="83">
        <v>0</v>
      </c>
      <c r="AG175" s="83">
        <v>3</v>
      </c>
      <c r="AH175" s="83">
        <v>0</v>
      </c>
      <c r="AI175" s="122">
        <v>0</v>
      </c>
      <c r="AJ175" s="122">
        <v>0</v>
      </c>
      <c r="AK175" s="122">
        <v>0</v>
      </c>
      <c r="AL175" s="95">
        <f t="shared" si="26"/>
        <v>0</v>
      </c>
      <c r="AM175" s="123">
        <f t="shared" si="27"/>
        <v>0</v>
      </c>
      <c r="AN175" s="124">
        <f t="shared" si="24"/>
        <v>0</v>
      </c>
      <c r="AO175" s="124">
        <f t="shared" si="25"/>
        <v>0</v>
      </c>
    </row>
    <row r="176" spans="1:41" s="124" customFormat="1" ht="11.25">
      <c r="A176" s="95" t="s">
        <v>35</v>
      </c>
      <c r="B176" s="117" t="s">
        <v>88</v>
      </c>
      <c r="C176" s="118">
        <v>564</v>
      </c>
      <c r="D176" s="83">
        <v>208</v>
      </c>
      <c r="E176" s="83">
        <v>178</v>
      </c>
      <c r="F176" s="83">
        <v>3</v>
      </c>
      <c r="G176" s="83">
        <v>383</v>
      </c>
      <c r="H176" s="119">
        <v>0.6790780141843972</v>
      </c>
      <c r="I176" s="83">
        <v>6</v>
      </c>
      <c r="J176" s="83">
        <v>0</v>
      </c>
      <c r="K176" s="83">
        <v>377</v>
      </c>
      <c r="L176" s="120">
        <v>0.6684397163120568</v>
      </c>
      <c r="M176" s="121">
        <v>10</v>
      </c>
      <c r="N176" s="118">
        <v>2</v>
      </c>
      <c r="O176" s="83">
        <v>51</v>
      </c>
      <c r="P176" s="83">
        <v>7</v>
      </c>
      <c r="Q176" s="83">
        <v>112</v>
      </c>
      <c r="R176" s="83">
        <v>77</v>
      </c>
      <c r="S176" s="83">
        <v>63</v>
      </c>
      <c r="T176" s="83">
        <v>17</v>
      </c>
      <c r="U176" s="83">
        <v>48</v>
      </c>
      <c r="V176" s="83">
        <v>0</v>
      </c>
      <c r="W176" s="122">
        <v>0</v>
      </c>
      <c r="X176" s="122">
        <v>0</v>
      </c>
      <c r="Y176" s="117">
        <v>0</v>
      </c>
      <c r="Z176" s="118">
        <v>0</v>
      </c>
      <c r="AA176" s="83">
        <v>1</v>
      </c>
      <c r="AB176" s="83">
        <v>0</v>
      </c>
      <c r="AC176" s="83">
        <v>4</v>
      </c>
      <c r="AD176" s="83">
        <v>2</v>
      </c>
      <c r="AE176" s="83">
        <v>2</v>
      </c>
      <c r="AF176" s="83">
        <v>0</v>
      </c>
      <c r="AG176" s="83">
        <v>1</v>
      </c>
      <c r="AH176" s="83">
        <v>0</v>
      </c>
      <c r="AI176" s="122">
        <v>0</v>
      </c>
      <c r="AJ176" s="122">
        <v>0</v>
      </c>
      <c r="AK176" s="122">
        <v>0</v>
      </c>
      <c r="AL176" s="95">
        <f t="shared" si="26"/>
        <v>0</v>
      </c>
      <c r="AM176" s="123">
        <f t="shared" si="27"/>
        <v>0</v>
      </c>
      <c r="AN176" s="124">
        <f t="shared" si="24"/>
        <v>0</v>
      </c>
      <c r="AO176" s="124">
        <f t="shared" si="25"/>
        <v>0</v>
      </c>
    </row>
    <row r="177" spans="1:41" s="124" customFormat="1" ht="11.25">
      <c r="A177" s="95" t="s">
        <v>35</v>
      </c>
      <c r="B177" s="134">
        <v>30</v>
      </c>
      <c r="C177" s="118">
        <v>375</v>
      </c>
      <c r="D177" s="83">
        <v>244</v>
      </c>
      <c r="E177" s="83">
        <v>26</v>
      </c>
      <c r="F177" s="83">
        <v>0</v>
      </c>
      <c r="G177" s="83">
        <v>270</v>
      </c>
      <c r="H177" s="119">
        <v>0.72</v>
      </c>
      <c r="I177" s="83">
        <v>3</v>
      </c>
      <c r="J177" s="83">
        <v>0</v>
      </c>
      <c r="K177" s="83">
        <v>267</v>
      </c>
      <c r="L177" s="120">
        <v>0.712</v>
      </c>
      <c r="M177" s="121">
        <v>10</v>
      </c>
      <c r="N177" s="118">
        <v>1</v>
      </c>
      <c r="O177" s="83">
        <v>98</v>
      </c>
      <c r="P177" s="83">
        <v>3</v>
      </c>
      <c r="Q177" s="83">
        <v>81</v>
      </c>
      <c r="R177" s="83">
        <v>37</v>
      </c>
      <c r="S177" s="83">
        <v>2</v>
      </c>
      <c r="T177" s="83">
        <v>2</v>
      </c>
      <c r="U177" s="83">
        <v>43</v>
      </c>
      <c r="V177" s="83">
        <v>0</v>
      </c>
      <c r="W177" s="122">
        <v>0</v>
      </c>
      <c r="X177" s="122">
        <v>0</v>
      </c>
      <c r="Y177" s="117">
        <v>0</v>
      </c>
      <c r="Z177" s="118">
        <v>0</v>
      </c>
      <c r="AA177" s="83">
        <v>4</v>
      </c>
      <c r="AB177" s="83">
        <v>0</v>
      </c>
      <c r="AC177" s="83">
        <v>3</v>
      </c>
      <c r="AD177" s="83">
        <v>1</v>
      </c>
      <c r="AE177" s="83">
        <v>0</v>
      </c>
      <c r="AF177" s="83">
        <v>0</v>
      </c>
      <c r="AG177" s="83">
        <v>2</v>
      </c>
      <c r="AH177" s="83">
        <v>0</v>
      </c>
      <c r="AI177" s="122">
        <v>0</v>
      </c>
      <c r="AJ177" s="122">
        <v>0</v>
      </c>
      <c r="AK177" s="122">
        <v>0</v>
      </c>
      <c r="AL177" s="95">
        <f t="shared" si="26"/>
        <v>0</v>
      </c>
      <c r="AM177" s="123">
        <f t="shared" si="27"/>
        <v>0</v>
      </c>
      <c r="AN177" s="124">
        <f t="shared" si="24"/>
        <v>0</v>
      </c>
      <c r="AO177" s="124">
        <f t="shared" si="25"/>
        <v>0</v>
      </c>
    </row>
    <row r="178" spans="1:41" s="124" customFormat="1" ht="11.25">
      <c r="A178" s="95" t="s">
        <v>34</v>
      </c>
      <c r="B178" s="117" t="s">
        <v>90</v>
      </c>
      <c r="C178" s="118">
        <v>527</v>
      </c>
      <c r="D178" s="83">
        <v>213</v>
      </c>
      <c r="E178" s="83">
        <v>180</v>
      </c>
      <c r="F178" s="83">
        <v>2</v>
      </c>
      <c r="G178" s="83">
        <v>391</v>
      </c>
      <c r="H178" s="119">
        <v>0.7419354838709677</v>
      </c>
      <c r="I178" s="83">
        <v>1</v>
      </c>
      <c r="J178" s="83">
        <v>9</v>
      </c>
      <c r="K178" s="83">
        <v>381</v>
      </c>
      <c r="L178" s="120">
        <v>0.7229601518026565</v>
      </c>
      <c r="M178" s="121">
        <v>10</v>
      </c>
      <c r="N178" s="118">
        <v>2</v>
      </c>
      <c r="O178" s="83">
        <v>25</v>
      </c>
      <c r="P178" s="83">
        <v>3</v>
      </c>
      <c r="Q178" s="83">
        <v>197</v>
      </c>
      <c r="R178" s="83">
        <v>96</v>
      </c>
      <c r="S178" s="83">
        <v>24</v>
      </c>
      <c r="T178" s="83">
        <v>8</v>
      </c>
      <c r="U178" s="83">
        <v>26</v>
      </c>
      <c r="V178" s="83">
        <v>0</v>
      </c>
      <c r="W178" s="122">
        <v>0</v>
      </c>
      <c r="X178" s="122">
        <v>0</v>
      </c>
      <c r="Y178" s="117">
        <v>0</v>
      </c>
      <c r="Z178" s="118">
        <v>0</v>
      </c>
      <c r="AA178" s="83">
        <v>0</v>
      </c>
      <c r="AB178" s="83">
        <v>0</v>
      </c>
      <c r="AC178" s="83">
        <v>7</v>
      </c>
      <c r="AD178" s="83">
        <v>3</v>
      </c>
      <c r="AE178" s="83">
        <v>0</v>
      </c>
      <c r="AF178" s="83">
        <v>0</v>
      </c>
      <c r="AG178" s="83">
        <v>0</v>
      </c>
      <c r="AH178" s="83">
        <v>0</v>
      </c>
      <c r="AI178" s="122">
        <v>0</v>
      </c>
      <c r="AJ178" s="122">
        <v>0</v>
      </c>
      <c r="AK178" s="122">
        <v>0</v>
      </c>
      <c r="AL178" s="95">
        <f t="shared" si="26"/>
        <v>0</v>
      </c>
      <c r="AM178" s="123">
        <f t="shared" si="27"/>
        <v>0</v>
      </c>
      <c r="AN178" s="124">
        <f t="shared" si="24"/>
        <v>0</v>
      </c>
      <c r="AO178" s="124">
        <f t="shared" si="25"/>
        <v>0</v>
      </c>
    </row>
    <row r="179" spans="1:41" s="124" customFormat="1" ht="11.25">
      <c r="A179" s="95" t="s">
        <v>34</v>
      </c>
      <c r="B179" s="125" t="s">
        <v>142</v>
      </c>
      <c r="C179" s="126">
        <v>257</v>
      </c>
      <c r="D179" s="127">
        <v>167</v>
      </c>
      <c r="E179" s="127">
        <v>8</v>
      </c>
      <c r="F179" s="127">
        <v>0</v>
      </c>
      <c r="G179" s="127">
        <v>175</v>
      </c>
      <c r="H179" s="119">
        <v>0.6809338521400778</v>
      </c>
      <c r="I179" s="127">
        <v>5</v>
      </c>
      <c r="J179" s="127">
        <v>0</v>
      </c>
      <c r="K179" s="128">
        <v>170</v>
      </c>
      <c r="L179" s="129">
        <v>0.6614785992217899</v>
      </c>
      <c r="M179" s="130">
        <v>8</v>
      </c>
      <c r="N179" s="135">
        <v>1</v>
      </c>
      <c r="O179" s="128">
        <v>6</v>
      </c>
      <c r="P179" s="128">
        <v>0</v>
      </c>
      <c r="Q179" s="128">
        <v>63</v>
      </c>
      <c r="R179" s="128">
        <v>36</v>
      </c>
      <c r="S179" s="128">
        <v>39</v>
      </c>
      <c r="T179" s="128">
        <v>8</v>
      </c>
      <c r="U179" s="128">
        <v>17</v>
      </c>
      <c r="V179" s="127">
        <v>0</v>
      </c>
      <c r="W179" s="133">
        <v>0</v>
      </c>
      <c r="X179" s="133">
        <v>0</v>
      </c>
      <c r="Y179" s="123">
        <v>0</v>
      </c>
      <c r="Z179" s="126">
        <v>0</v>
      </c>
      <c r="AA179" s="127">
        <v>0</v>
      </c>
      <c r="AB179" s="127">
        <v>0</v>
      </c>
      <c r="AC179" s="127">
        <v>3</v>
      </c>
      <c r="AD179" s="127">
        <v>2</v>
      </c>
      <c r="AE179" s="127">
        <v>2</v>
      </c>
      <c r="AF179" s="127">
        <v>0</v>
      </c>
      <c r="AG179" s="127">
        <v>1</v>
      </c>
      <c r="AH179" s="127">
        <v>0</v>
      </c>
      <c r="AI179" s="133">
        <v>0</v>
      </c>
      <c r="AJ179" s="133">
        <v>0</v>
      </c>
      <c r="AK179" s="133">
        <v>0</v>
      </c>
      <c r="AL179" s="95">
        <f t="shared" si="26"/>
        <v>0</v>
      </c>
      <c r="AM179" s="123">
        <f t="shared" si="27"/>
        <v>0</v>
      </c>
      <c r="AN179" s="124">
        <f t="shared" si="24"/>
        <v>0</v>
      </c>
      <c r="AO179" s="124">
        <f t="shared" si="25"/>
        <v>0</v>
      </c>
    </row>
    <row r="180" spans="1:41" s="124" customFormat="1" ht="11.25">
      <c r="A180" s="95" t="s">
        <v>35</v>
      </c>
      <c r="B180" s="117" t="s">
        <v>91</v>
      </c>
      <c r="C180" s="118">
        <v>583</v>
      </c>
      <c r="D180" s="83">
        <v>325</v>
      </c>
      <c r="E180" s="83">
        <v>62</v>
      </c>
      <c r="F180" s="83">
        <v>2</v>
      </c>
      <c r="G180" s="83">
        <v>385</v>
      </c>
      <c r="H180" s="119">
        <v>0.660377358490566</v>
      </c>
      <c r="I180" s="83">
        <v>8</v>
      </c>
      <c r="J180" s="83">
        <v>4</v>
      </c>
      <c r="K180" s="83">
        <v>373</v>
      </c>
      <c r="L180" s="120">
        <v>0.6397941680960549</v>
      </c>
      <c r="M180" s="121">
        <v>10</v>
      </c>
      <c r="N180" s="118">
        <v>7</v>
      </c>
      <c r="O180" s="83">
        <v>23</v>
      </c>
      <c r="P180" s="83">
        <v>4</v>
      </c>
      <c r="Q180" s="83">
        <v>141</v>
      </c>
      <c r="R180" s="83">
        <v>114</v>
      </c>
      <c r="S180" s="83">
        <v>17</v>
      </c>
      <c r="T180" s="83">
        <v>19</v>
      </c>
      <c r="U180" s="83">
        <v>48</v>
      </c>
      <c r="V180" s="83">
        <v>0</v>
      </c>
      <c r="W180" s="122">
        <v>0</v>
      </c>
      <c r="X180" s="122">
        <v>0</v>
      </c>
      <c r="Y180" s="117">
        <v>0</v>
      </c>
      <c r="Z180" s="118">
        <v>0</v>
      </c>
      <c r="AA180" s="83">
        <v>0</v>
      </c>
      <c r="AB180" s="83">
        <v>0</v>
      </c>
      <c r="AC180" s="83">
        <v>5</v>
      </c>
      <c r="AD180" s="83">
        <v>4</v>
      </c>
      <c r="AE180" s="83">
        <v>0</v>
      </c>
      <c r="AF180" s="83">
        <v>0</v>
      </c>
      <c r="AG180" s="83">
        <v>1</v>
      </c>
      <c r="AH180" s="83">
        <v>0</v>
      </c>
      <c r="AI180" s="122">
        <v>0</v>
      </c>
      <c r="AJ180" s="122">
        <v>0</v>
      </c>
      <c r="AK180" s="122">
        <v>0</v>
      </c>
      <c r="AL180" s="95">
        <f t="shared" si="26"/>
        <v>0</v>
      </c>
      <c r="AM180" s="123">
        <f t="shared" si="27"/>
        <v>0</v>
      </c>
      <c r="AN180" s="124">
        <f t="shared" si="24"/>
        <v>0</v>
      </c>
      <c r="AO180" s="124">
        <f t="shared" si="25"/>
        <v>0</v>
      </c>
    </row>
    <row r="181" spans="1:41" s="124" customFormat="1" ht="11.25">
      <c r="A181" s="95" t="s">
        <v>35</v>
      </c>
      <c r="B181" s="117" t="s">
        <v>92</v>
      </c>
      <c r="C181" s="118">
        <v>380</v>
      </c>
      <c r="D181" s="83">
        <v>112</v>
      </c>
      <c r="E181" s="83">
        <v>160</v>
      </c>
      <c r="F181" s="83">
        <v>9</v>
      </c>
      <c r="G181" s="83">
        <v>263</v>
      </c>
      <c r="H181" s="119">
        <v>0.6921052631578948</v>
      </c>
      <c r="I181" s="83">
        <v>0</v>
      </c>
      <c r="J181" s="83">
        <v>2</v>
      </c>
      <c r="K181" s="83">
        <v>261</v>
      </c>
      <c r="L181" s="120">
        <v>0.6868421052631579</v>
      </c>
      <c r="M181" s="121">
        <v>10</v>
      </c>
      <c r="N181" s="118">
        <v>1</v>
      </c>
      <c r="O181" s="83">
        <v>17</v>
      </c>
      <c r="P181" s="83">
        <v>4</v>
      </c>
      <c r="Q181" s="83">
        <v>87</v>
      </c>
      <c r="R181" s="83">
        <v>91</v>
      </c>
      <c r="S181" s="83">
        <v>10</v>
      </c>
      <c r="T181" s="83">
        <v>3</v>
      </c>
      <c r="U181" s="83">
        <v>48</v>
      </c>
      <c r="V181" s="83">
        <v>0</v>
      </c>
      <c r="W181" s="122">
        <v>0</v>
      </c>
      <c r="X181" s="122"/>
      <c r="Y181" s="117"/>
      <c r="Z181" s="118">
        <v>0</v>
      </c>
      <c r="AA181" s="83">
        <v>0</v>
      </c>
      <c r="AB181" s="83">
        <v>0</v>
      </c>
      <c r="AC181" s="83">
        <v>4</v>
      </c>
      <c r="AD181" s="83">
        <v>4</v>
      </c>
      <c r="AE181" s="83">
        <v>0</v>
      </c>
      <c r="AF181" s="83">
        <v>0</v>
      </c>
      <c r="AG181" s="83">
        <v>2</v>
      </c>
      <c r="AH181" s="83">
        <v>0</v>
      </c>
      <c r="AI181" s="122">
        <v>0</v>
      </c>
      <c r="AJ181" s="122"/>
      <c r="AK181" s="122"/>
      <c r="AL181" s="95">
        <f t="shared" si="26"/>
        <v>0</v>
      </c>
      <c r="AM181" s="123">
        <f t="shared" si="27"/>
        <v>0</v>
      </c>
      <c r="AN181" s="124">
        <f t="shared" si="24"/>
        <v>0</v>
      </c>
      <c r="AO181" s="124">
        <f t="shared" si="25"/>
        <v>0</v>
      </c>
    </row>
    <row r="182" spans="1:41" s="124" customFormat="1" ht="11.25">
      <c r="A182" s="95" t="s">
        <v>35</v>
      </c>
      <c r="B182" s="117" t="s">
        <v>161</v>
      </c>
      <c r="C182" s="118">
        <v>588</v>
      </c>
      <c r="D182" s="83">
        <v>338</v>
      </c>
      <c r="E182" s="83">
        <v>66</v>
      </c>
      <c r="F182" s="83">
        <v>0</v>
      </c>
      <c r="G182" s="83">
        <v>404</v>
      </c>
      <c r="H182" s="119">
        <v>0.6870748299319728</v>
      </c>
      <c r="I182" s="83">
        <v>5</v>
      </c>
      <c r="J182" s="83">
        <v>6</v>
      </c>
      <c r="K182" s="83">
        <v>393</v>
      </c>
      <c r="L182" s="120">
        <v>0.6683673469387755</v>
      </c>
      <c r="M182" s="121">
        <v>10</v>
      </c>
      <c r="N182" s="118">
        <v>2</v>
      </c>
      <c r="O182" s="83">
        <v>42</v>
      </c>
      <c r="P182" s="83">
        <v>4</v>
      </c>
      <c r="Q182" s="83">
        <v>155</v>
      </c>
      <c r="R182" s="83">
        <v>97</v>
      </c>
      <c r="S182" s="83">
        <v>42</v>
      </c>
      <c r="T182" s="83">
        <v>9</v>
      </c>
      <c r="U182" s="83">
        <v>42</v>
      </c>
      <c r="V182" s="83">
        <v>0</v>
      </c>
      <c r="W182" s="122">
        <v>0</v>
      </c>
      <c r="X182" s="122">
        <v>0</v>
      </c>
      <c r="Y182" s="117">
        <v>0</v>
      </c>
      <c r="Z182" s="118">
        <v>0</v>
      </c>
      <c r="AA182" s="83">
        <v>1</v>
      </c>
      <c r="AB182" s="83">
        <v>0</v>
      </c>
      <c r="AC182" s="83">
        <v>4</v>
      </c>
      <c r="AD182" s="83">
        <v>3</v>
      </c>
      <c r="AE182" s="83">
        <v>1</v>
      </c>
      <c r="AF182" s="83">
        <v>0</v>
      </c>
      <c r="AG182" s="83">
        <v>1</v>
      </c>
      <c r="AH182" s="83">
        <v>0</v>
      </c>
      <c r="AI182" s="122">
        <v>0</v>
      </c>
      <c r="AJ182" s="122">
        <v>0</v>
      </c>
      <c r="AK182" s="122">
        <v>0</v>
      </c>
      <c r="AL182" s="95">
        <f t="shared" si="26"/>
        <v>0</v>
      </c>
      <c r="AM182" s="123">
        <f t="shared" si="27"/>
        <v>0</v>
      </c>
      <c r="AN182" s="124">
        <f t="shared" si="24"/>
        <v>0</v>
      </c>
      <c r="AO182" s="124">
        <f t="shared" si="25"/>
        <v>0</v>
      </c>
    </row>
    <row r="183" spans="1:41" s="124" customFormat="1" ht="11.25">
      <c r="A183" s="95" t="s">
        <v>34</v>
      </c>
      <c r="B183" s="117" t="s">
        <v>79</v>
      </c>
      <c r="C183" s="118">
        <v>289</v>
      </c>
      <c r="D183" s="83">
        <v>180</v>
      </c>
      <c r="E183" s="83">
        <v>56</v>
      </c>
      <c r="F183" s="83">
        <v>5</v>
      </c>
      <c r="G183" s="83">
        <v>231</v>
      </c>
      <c r="H183" s="119">
        <v>0.7993079584775087</v>
      </c>
      <c r="I183" s="83">
        <v>5</v>
      </c>
      <c r="J183" s="83">
        <v>11</v>
      </c>
      <c r="K183" s="83">
        <v>215</v>
      </c>
      <c r="L183" s="120">
        <v>0.7439446366782007</v>
      </c>
      <c r="M183" s="121">
        <v>8</v>
      </c>
      <c r="N183" s="118">
        <v>2</v>
      </c>
      <c r="O183" s="83">
        <v>10</v>
      </c>
      <c r="P183" s="83">
        <v>3</v>
      </c>
      <c r="Q183" s="83">
        <v>106</v>
      </c>
      <c r="R183" s="83">
        <v>31</v>
      </c>
      <c r="S183" s="83">
        <v>3</v>
      </c>
      <c r="T183" s="83">
        <v>4</v>
      </c>
      <c r="U183" s="83">
        <v>56</v>
      </c>
      <c r="V183" s="83">
        <v>0</v>
      </c>
      <c r="W183" s="122">
        <v>0</v>
      </c>
      <c r="X183" s="122">
        <v>0</v>
      </c>
      <c r="Y183" s="117">
        <v>0</v>
      </c>
      <c r="Z183" s="118">
        <v>0</v>
      </c>
      <c r="AA183" s="83">
        <v>0</v>
      </c>
      <c r="AB183" s="83">
        <v>0</v>
      </c>
      <c r="AC183" s="83">
        <v>5</v>
      </c>
      <c r="AD183" s="83">
        <v>1</v>
      </c>
      <c r="AE183" s="83">
        <v>0</v>
      </c>
      <c r="AF183" s="83">
        <v>0</v>
      </c>
      <c r="AG183" s="83">
        <v>2</v>
      </c>
      <c r="AH183" s="83">
        <v>0</v>
      </c>
      <c r="AI183" s="122">
        <v>0</v>
      </c>
      <c r="AJ183" s="122">
        <v>0</v>
      </c>
      <c r="AK183" s="122">
        <v>0</v>
      </c>
      <c r="AL183" s="95">
        <f t="shared" si="26"/>
        <v>0</v>
      </c>
      <c r="AM183" s="123">
        <f t="shared" si="27"/>
        <v>0</v>
      </c>
      <c r="AN183" s="124">
        <f t="shared" si="24"/>
        <v>0</v>
      </c>
      <c r="AO183" s="124">
        <f t="shared" si="25"/>
        <v>0</v>
      </c>
    </row>
    <row r="184" spans="1:41" s="124" customFormat="1" ht="11.25">
      <c r="A184" s="95" t="s">
        <v>34</v>
      </c>
      <c r="B184" s="117" t="s">
        <v>93</v>
      </c>
      <c r="C184" s="118">
        <v>331</v>
      </c>
      <c r="D184" s="83">
        <v>195</v>
      </c>
      <c r="E184" s="83">
        <v>45</v>
      </c>
      <c r="F184" s="83">
        <v>1</v>
      </c>
      <c r="G184" s="83">
        <v>239</v>
      </c>
      <c r="H184" s="119">
        <v>0.7220543806646526</v>
      </c>
      <c r="I184" s="83">
        <v>0</v>
      </c>
      <c r="J184" s="83">
        <v>7</v>
      </c>
      <c r="K184" s="83">
        <v>232</v>
      </c>
      <c r="L184" s="120">
        <v>0.7009063444108762</v>
      </c>
      <c r="M184" s="121">
        <v>10</v>
      </c>
      <c r="N184" s="118">
        <v>0</v>
      </c>
      <c r="O184" s="83">
        <v>16</v>
      </c>
      <c r="P184" s="83">
        <v>0</v>
      </c>
      <c r="Q184" s="83">
        <v>95</v>
      </c>
      <c r="R184" s="83">
        <v>61</v>
      </c>
      <c r="S184" s="83">
        <v>13</v>
      </c>
      <c r="T184" s="83">
        <v>10</v>
      </c>
      <c r="U184" s="83">
        <v>37</v>
      </c>
      <c r="V184" s="83">
        <v>0</v>
      </c>
      <c r="W184" s="122">
        <v>0</v>
      </c>
      <c r="X184" s="122">
        <v>0</v>
      </c>
      <c r="Y184" s="117">
        <v>0</v>
      </c>
      <c r="Z184" s="118">
        <v>0</v>
      </c>
      <c r="AA184" s="83">
        <v>0</v>
      </c>
      <c r="AB184" s="83">
        <v>0</v>
      </c>
      <c r="AC184" s="83">
        <v>5</v>
      </c>
      <c r="AD184" s="83">
        <v>3</v>
      </c>
      <c r="AE184" s="83">
        <v>0</v>
      </c>
      <c r="AF184" s="83">
        <v>0</v>
      </c>
      <c r="AG184" s="83">
        <v>2</v>
      </c>
      <c r="AH184" s="83">
        <v>0</v>
      </c>
      <c r="AI184" s="122">
        <v>0</v>
      </c>
      <c r="AJ184" s="122">
        <v>0</v>
      </c>
      <c r="AK184" s="122">
        <v>0</v>
      </c>
      <c r="AL184" s="95">
        <f t="shared" si="26"/>
        <v>0</v>
      </c>
      <c r="AM184" s="123">
        <f t="shared" si="27"/>
        <v>0</v>
      </c>
      <c r="AN184" s="124">
        <f t="shared" si="24"/>
        <v>0</v>
      </c>
      <c r="AO184" s="124">
        <f t="shared" si="25"/>
        <v>0</v>
      </c>
    </row>
    <row r="185" spans="1:41" s="124" customFormat="1" ht="11.25">
      <c r="A185" s="95" t="s">
        <v>34</v>
      </c>
      <c r="B185" s="117" t="s">
        <v>94</v>
      </c>
      <c r="C185" s="118">
        <v>503</v>
      </c>
      <c r="D185" s="83">
        <v>184</v>
      </c>
      <c r="E185" s="83">
        <v>225</v>
      </c>
      <c r="F185" s="83">
        <v>2</v>
      </c>
      <c r="G185" s="83">
        <v>407</v>
      </c>
      <c r="H185" s="119">
        <v>0.8091451292246521</v>
      </c>
      <c r="I185" s="83">
        <v>5</v>
      </c>
      <c r="J185" s="83">
        <v>5</v>
      </c>
      <c r="K185" s="83">
        <v>397</v>
      </c>
      <c r="L185" s="120">
        <v>0.7892644135188867</v>
      </c>
      <c r="M185" s="121">
        <v>10</v>
      </c>
      <c r="N185" s="118">
        <v>3</v>
      </c>
      <c r="O185" s="83">
        <v>18</v>
      </c>
      <c r="P185" s="83">
        <v>3</v>
      </c>
      <c r="Q185" s="83">
        <v>153</v>
      </c>
      <c r="R185" s="83">
        <v>114</v>
      </c>
      <c r="S185" s="83">
        <v>9</v>
      </c>
      <c r="T185" s="83">
        <v>7</v>
      </c>
      <c r="U185" s="83">
        <v>90</v>
      </c>
      <c r="V185" s="83">
        <v>0</v>
      </c>
      <c r="W185" s="122">
        <v>0</v>
      </c>
      <c r="X185" s="122">
        <v>0</v>
      </c>
      <c r="Y185" s="117">
        <v>0</v>
      </c>
      <c r="Z185" s="118">
        <v>0</v>
      </c>
      <c r="AA185" s="83">
        <v>0</v>
      </c>
      <c r="AB185" s="83">
        <v>0</v>
      </c>
      <c r="AC185" s="83">
        <v>5</v>
      </c>
      <c r="AD185" s="83">
        <v>3</v>
      </c>
      <c r="AE185" s="83">
        <v>0</v>
      </c>
      <c r="AF185" s="83">
        <v>0</v>
      </c>
      <c r="AG185" s="83">
        <v>2</v>
      </c>
      <c r="AH185" s="83">
        <v>0</v>
      </c>
      <c r="AI185" s="122">
        <v>0</v>
      </c>
      <c r="AJ185" s="122">
        <v>0</v>
      </c>
      <c r="AK185" s="122">
        <v>0</v>
      </c>
      <c r="AL185" s="95">
        <f t="shared" si="26"/>
        <v>0</v>
      </c>
      <c r="AM185" s="123">
        <f t="shared" si="27"/>
        <v>0</v>
      </c>
      <c r="AN185" s="124">
        <f t="shared" si="24"/>
        <v>0</v>
      </c>
      <c r="AO185" s="124">
        <f t="shared" si="25"/>
        <v>0</v>
      </c>
    </row>
    <row r="186" spans="1:41" s="124" customFormat="1" ht="11.25">
      <c r="A186" s="95" t="s">
        <v>34</v>
      </c>
      <c r="B186" s="117" t="s">
        <v>71</v>
      </c>
      <c r="C186" s="118">
        <v>283</v>
      </c>
      <c r="D186" s="83">
        <v>134</v>
      </c>
      <c r="E186" s="83">
        <v>99</v>
      </c>
      <c r="F186" s="83">
        <v>7</v>
      </c>
      <c r="G186" s="83">
        <v>226</v>
      </c>
      <c r="H186" s="119">
        <v>0.7985865724381626</v>
      </c>
      <c r="I186" s="83">
        <v>5</v>
      </c>
      <c r="J186" s="83">
        <v>2</v>
      </c>
      <c r="K186" s="83">
        <v>219</v>
      </c>
      <c r="L186" s="120">
        <v>0.773851590106007</v>
      </c>
      <c r="M186" s="121">
        <v>8</v>
      </c>
      <c r="N186" s="118">
        <v>3</v>
      </c>
      <c r="O186" s="83">
        <v>32</v>
      </c>
      <c r="P186" s="83">
        <v>2</v>
      </c>
      <c r="Q186" s="83">
        <v>91</v>
      </c>
      <c r="R186" s="83">
        <v>29</v>
      </c>
      <c r="S186" s="83">
        <v>1</v>
      </c>
      <c r="T186" s="83">
        <v>3</v>
      </c>
      <c r="U186" s="83">
        <v>58</v>
      </c>
      <c r="V186" s="83">
        <v>0</v>
      </c>
      <c r="W186" s="122">
        <v>0</v>
      </c>
      <c r="X186" s="122">
        <v>0</v>
      </c>
      <c r="Y186" s="117">
        <v>0</v>
      </c>
      <c r="Z186" s="118">
        <v>0</v>
      </c>
      <c r="AA186" s="83">
        <v>1</v>
      </c>
      <c r="AB186" s="83">
        <v>0</v>
      </c>
      <c r="AC186" s="83">
        <v>4</v>
      </c>
      <c r="AD186" s="83">
        <v>1</v>
      </c>
      <c r="AE186" s="83">
        <v>0</v>
      </c>
      <c r="AF186" s="83">
        <v>0</v>
      </c>
      <c r="AG186" s="83">
        <v>2</v>
      </c>
      <c r="AH186" s="83">
        <v>0</v>
      </c>
      <c r="AI186" s="122">
        <v>0</v>
      </c>
      <c r="AJ186" s="122">
        <v>0</v>
      </c>
      <c r="AK186" s="122">
        <v>0</v>
      </c>
      <c r="AL186" s="95">
        <f t="shared" si="26"/>
        <v>0</v>
      </c>
      <c r="AM186" s="123">
        <f t="shared" si="27"/>
        <v>0</v>
      </c>
      <c r="AN186" s="124">
        <f t="shared" si="24"/>
        <v>0</v>
      </c>
      <c r="AO186" s="124">
        <f t="shared" si="25"/>
        <v>0</v>
      </c>
    </row>
    <row r="187" spans="1:41" s="124" customFormat="1" ht="11.25">
      <c r="A187" s="95" t="s">
        <v>35</v>
      </c>
      <c r="B187" s="117" t="s">
        <v>160</v>
      </c>
      <c r="C187" s="118">
        <v>299</v>
      </c>
      <c r="D187" s="83">
        <v>142</v>
      </c>
      <c r="E187" s="83">
        <v>42</v>
      </c>
      <c r="F187" s="83">
        <v>0</v>
      </c>
      <c r="G187" s="83">
        <v>184</v>
      </c>
      <c r="H187" s="119">
        <v>0.6153846153846154</v>
      </c>
      <c r="I187" s="83">
        <v>1</v>
      </c>
      <c r="J187" s="83">
        <v>0</v>
      </c>
      <c r="K187" s="83">
        <v>183</v>
      </c>
      <c r="L187" s="120">
        <v>0.6120401337792643</v>
      </c>
      <c r="M187" s="121">
        <v>10</v>
      </c>
      <c r="N187" s="118">
        <v>1</v>
      </c>
      <c r="O187" s="83">
        <v>6</v>
      </c>
      <c r="P187" s="83">
        <v>2</v>
      </c>
      <c r="Q187" s="83">
        <v>77</v>
      </c>
      <c r="R187" s="83">
        <v>26</v>
      </c>
      <c r="S187" s="83">
        <v>1</v>
      </c>
      <c r="T187" s="83">
        <v>2</v>
      </c>
      <c r="U187" s="83">
        <v>68</v>
      </c>
      <c r="V187" s="83">
        <v>0</v>
      </c>
      <c r="W187" s="122">
        <v>0</v>
      </c>
      <c r="X187" s="122">
        <v>0</v>
      </c>
      <c r="Y187" s="117">
        <v>0</v>
      </c>
      <c r="Z187" s="118">
        <v>0</v>
      </c>
      <c r="AA187" s="83">
        <v>0</v>
      </c>
      <c r="AB187" s="83">
        <v>0</v>
      </c>
      <c r="AC187" s="83">
        <v>5</v>
      </c>
      <c r="AD187" s="83">
        <v>1</v>
      </c>
      <c r="AE187" s="83">
        <v>0</v>
      </c>
      <c r="AF187" s="83">
        <v>0</v>
      </c>
      <c r="AG187" s="83">
        <v>4</v>
      </c>
      <c r="AH187" s="83">
        <v>0</v>
      </c>
      <c r="AI187" s="122">
        <v>0</v>
      </c>
      <c r="AJ187" s="122">
        <v>0</v>
      </c>
      <c r="AK187" s="122">
        <v>0</v>
      </c>
      <c r="AL187" s="95">
        <f t="shared" si="26"/>
        <v>0</v>
      </c>
      <c r="AM187" s="123">
        <f t="shared" si="27"/>
        <v>0</v>
      </c>
      <c r="AN187" s="124">
        <f t="shared" si="24"/>
        <v>0</v>
      </c>
      <c r="AO187" s="124">
        <f t="shared" si="25"/>
        <v>0</v>
      </c>
    </row>
    <row r="188" spans="1:41" s="124" customFormat="1" ht="11.25">
      <c r="A188" s="95" t="s">
        <v>34</v>
      </c>
      <c r="B188" s="117" t="s">
        <v>143</v>
      </c>
      <c r="C188" s="118">
        <v>225</v>
      </c>
      <c r="D188" s="83">
        <v>152</v>
      </c>
      <c r="E188" s="83">
        <v>27</v>
      </c>
      <c r="F188" s="83">
        <v>2</v>
      </c>
      <c r="G188" s="83">
        <v>177</v>
      </c>
      <c r="H188" s="119">
        <v>0.7866666666666666</v>
      </c>
      <c r="I188" s="83">
        <v>5</v>
      </c>
      <c r="J188" s="83">
        <v>4</v>
      </c>
      <c r="K188" s="83">
        <v>168</v>
      </c>
      <c r="L188" s="120">
        <v>0.7466666666666667</v>
      </c>
      <c r="M188" s="121">
        <v>8</v>
      </c>
      <c r="N188" s="118">
        <v>5</v>
      </c>
      <c r="O188" s="83">
        <v>14</v>
      </c>
      <c r="P188" s="83">
        <v>5</v>
      </c>
      <c r="Q188" s="83">
        <v>63</v>
      </c>
      <c r="R188" s="83">
        <v>29</v>
      </c>
      <c r="S188" s="83">
        <v>5</v>
      </c>
      <c r="T188" s="83">
        <v>0</v>
      </c>
      <c r="U188" s="83">
        <v>47</v>
      </c>
      <c r="V188" s="83">
        <v>0</v>
      </c>
      <c r="W188" s="122">
        <v>0</v>
      </c>
      <c r="X188" s="122">
        <v>0</v>
      </c>
      <c r="Y188" s="117">
        <v>0</v>
      </c>
      <c r="Z188" s="118">
        <v>0</v>
      </c>
      <c r="AA188" s="83">
        <v>0</v>
      </c>
      <c r="AB188" s="83">
        <v>0</v>
      </c>
      <c r="AC188" s="83">
        <v>4</v>
      </c>
      <c r="AD188" s="83">
        <v>1</v>
      </c>
      <c r="AE188" s="83">
        <v>0</v>
      </c>
      <c r="AF188" s="83">
        <v>0</v>
      </c>
      <c r="AG188" s="83">
        <v>3</v>
      </c>
      <c r="AH188" s="83">
        <v>0</v>
      </c>
      <c r="AI188" s="83">
        <v>0</v>
      </c>
      <c r="AJ188" s="83">
        <v>0</v>
      </c>
      <c r="AK188" s="122">
        <v>0</v>
      </c>
      <c r="AL188" s="95">
        <f t="shared" si="26"/>
        <v>0</v>
      </c>
      <c r="AM188" s="123">
        <f t="shared" si="27"/>
        <v>0</v>
      </c>
      <c r="AN188" s="124">
        <f t="shared" si="24"/>
        <v>0</v>
      </c>
      <c r="AO188" s="124">
        <f t="shared" si="25"/>
        <v>0</v>
      </c>
    </row>
    <row r="189" spans="1:41" s="124" customFormat="1" ht="11.25">
      <c r="A189" s="95" t="s">
        <v>34</v>
      </c>
      <c r="B189" s="117" t="s">
        <v>162</v>
      </c>
      <c r="C189" s="118">
        <v>304</v>
      </c>
      <c r="D189" s="83">
        <v>116</v>
      </c>
      <c r="E189" s="83">
        <v>93</v>
      </c>
      <c r="F189" s="83">
        <v>2</v>
      </c>
      <c r="G189" s="83">
        <v>207</v>
      </c>
      <c r="H189" s="119">
        <v>0.680921052631579</v>
      </c>
      <c r="I189" s="83">
        <v>3</v>
      </c>
      <c r="J189" s="83">
        <v>2</v>
      </c>
      <c r="K189" s="83">
        <v>202</v>
      </c>
      <c r="L189" s="120">
        <v>0.6644736842105263</v>
      </c>
      <c r="M189" s="121">
        <v>10</v>
      </c>
      <c r="N189" s="118">
        <v>1</v>
      </c>
      <c r="O189" s="83">
        <v>30</v>
      </c>
      <c r="P189" s="83">
        <v>1</v>
      </c>
      <c r="Q189" s="83">
        <v>36</v>
      </c>
      <c r="R189" s="83">
        <v>53</v>
      </c>
      <c r="S189" s="83">
        <v>5</v>
      </c>
      <c r="T189" s="83">
        <v>3</v>
      </c>
      <c r="U189" s="83">
        <v>73</v>
      </c>
      <c r="V189" s="83">
        <v>0</v>
      </c>
      <c r="W189" s="122">
        <v>0</v>
      </c>
      <c r="X189" s="122">
        <v>0</v>
      </c>
      <c r="Y189" s="117">
        <v>0</v>
      </c>
      <c r="Z189" s="118">
        <v>0</v>
      </c>
      <c r="AA189" s="83">
        <v>1</v>
      </c>
      <c r="AB189" s="83">
        <v>0</v>
      </c>
      <c r="AC189" s="83">
        <v>2</v>
      </c>
      <c r="AD189" s="83">
        <v>3</v>
      </c>
      <c r="AE189" s="83">
        <v>0</v>
      </c>
      <c r="AF189" s="83">
        <v>0</v>
      </c>
      <c r="AG189" s="83">
        <v>4</v>
      </c>
      <c r="AH189" s="83">
        <v>0</v>
      </c>
      <c r="AI189" s="122">
        <v>0</v>
      </c>
      <c r="AJ189" s="122">
        <v>0</v>
      </c>
      <c r="AK189" s="122">
        <v>0</v>
      </c>
      <c r="AL189" s="95">
        <f t="shared" si="26"/>
        <v>0</v>
      </c>
      <c r="AM189" s="123">
        <f t="shared" si="27"/>
        <v>0</v>
      </c>
      <c r="AN189" s="124">
        <f t="shared" si="24"/>
        <v>0</v>
      </c>
      <c r="AO189" s="124">
        <f t="shared" si="25"/>
        <v>0</v>
      </c>
    </row>
    <row r="190" spans="1:41" s="124" customFormat="1" ht="11.25">
      <c r="A190" s="95" t="s">
        <v>34</v>
      </c>
      <c r="B190" s="117" t="s">
        <v>76</v>
      </c>
      <c r="C190" s="118">
        <v>196</v>
      </c>
      <c r="D190" s="83">
        <v>102</v>
      </c>
      <c r="E190" s="83">
        <v>41</v>
      </c>
      <c r="F190" s="83">
        <v>0</v>
      </c>
      <c r="G190" s="83">
        <v>143</v>
      </c>
      <c r="H190" s="119">
        <v>0.7295918367346939</v>
      </c>
      <c r="I190" s="83">
        <v>4</v>
      </c>
      <c r="J190" s="83">
        <v>0</v>
      </c>
      <c r="K190" s="83">
        <v>139</v>
      </c>
      <c r="L190" s="120">
        <v>0.7091836734693877</v>
      </c>
      <c r="M190" s="121">
        <v>8</v>
      </c>
      <c r="N190" s="118">
        <v>0</v>
      </c>
      <c r="O190" s="83">
        <v>7</v>
      </c>
      <c r="P190" s="83">
        <v>2</v>
      </c>
      <c r="Q190" s="83">
        <v>67</v>
      </c>
      <c r="R190" s="83">
        <v>15</v>
      </c>
      <c r="S190" s="83">
        <v>3</v>
      </c>
      <c r="T190" s="83">
        <v>2</v>
      </c>
      <c r="U190" s="83">
        <v>43</v>
      </c>
      <c r="V190" s="83">
        <v>0</v>
      </c>
      <c r="W190" s="122">
        <v>0</v>
      </c>
      <c r="X190" s="122">
        <v>0</v>
      </c>
      <c r="Y190" s="117">
        <v>0</v>
      </c>
      <c r="Z190" s="118">
        <v>0</v>
      </c>
      <c r="AA190" s="83">
        <v>0</v>
      </c>
      <c r="AB190" s="83">
        <v>0</v>
      </c>
      <c r="AC190" s="83">
        <v>4</v>
      </c>
      <c r="AD190" s="83">
        <v>1</v>
      </c>
      <c r="AE190" s="83">
        <v>0</v>
      </c>
      <c r="AF190" s="83">
        <v>0</v>
      </c>
      <c r="AG190" s="83">
        <v>3</v>
      </c>
      <c r="AH190" s="83">
        <v>0</v>
      </c>
      <c r="AI190" s="122">
        <v>0</v>
      </c>
      <c r="AJ190" s="122">
        <v>0</v>
      </c>
      <c r="AK190" s="122">
        <v>0</v>
      </c>
      <c r="AL190" s="95">
        <f t="shared" si="26"/>
        <v>0</v>
      </c>
      <c r="AM190" s="123">
        <f t="shared" si="27"/>
        <v>0</v>
      </c>
      <c r="AN190" s="124">
        <f t="shared" si="24"/>
        <v>0</v>
      </c>
      <c r="AO190" s="124">
        <f t="shared" si="25"/>
        <v>0</v>
      </c>
    </row>
    <row r="191" spans="1:41" s="124" customFormat="1" ht="11.25">
      <c r="A191" s="95" t="s">
        <v>35</v>
      </c>
      <c r="B191" s="117" t="s">
        <v>96</v>
      </c>
      <c r="C191" s="118">
        <v>529</v>
      </c>
      <c r="D191" s="83">
        <v>305</v>
      </c>
      <c r="E191" s="83">
        <v>81</v>
      </c>
      <c r="F191" s="83">
        <v>0</v>
      </c>
      <c r="G191" s="83">
        <v>386</v>
      </c>
      <c r="H191" s="119">
        <v>0.7296786389413988</v>
      </c>
      <c r="I191" s="83">
        <v>9</v>
      </c>
      <c r="J191" s="83">
        <v>3</v>
      </c>
      <c r="K191" s="83">
        <v>374</v>
      </c>
      <c r="L191" s="120">
        <v>0.7069943289224953</v>
      </c>
      <c r="M191" s="121">
        <v>10</v>
      </c>
      <c r="N191" s="118">
        <v>2</v>
      </c>
      <c r="O191" s="83">
        <v>55</v>
      </c>
      <c r="P191" s="83">
        <v>6</v>
      </c>
      <c r="Q191" s="83">
        <v>125</v>
      </c>
      <c r="R191" s="83">
        <v>122</v>
      </c>
      <c r="S191" s="83">
        <v>6</v>
      </c>
      <c r="T191" s="83">
        <v>8</v>
      </c>
      <c r="U191" s="83">
        <v>50</v>
      </c>
      <c r="V191" s="83">
        <v>0</v>
      </c>
      <c r="W191" s="122">
        <v>0</v>
      </c>
      <c r="X191" s="122">
        <v>0</v>
      </c>
      <c r="Y191" s="117">
        <v>0</v>
      </c>
      <c r="Z191" s="118">
        <v>0</v>
      </c>
      <c r="AA191" s="83">
        <v>1</v>
      </c>
      <c r="AB191" s="83">
        <v>0</v>
      </c>
      <c r="AC191" s="83">
        <v>4</v>
      </c>
      <c r="AD191" s="83">
        <v>4</v>
      </c>
      <c r="AE191" s="83">
        <v>0</v>
      </c>
      <c r="AF191" s="83">
        <v>0</v>
      </c>
      <c r="AG191" s="83">
        <v>1</v>
      </c>
      <c r="AH191" s="83">
        <v>0</v>
      </c>
      <c r="AI191" s="122">
        <v>0</v>
      </c>
      <c r="AJ191" s="122">
        <v>0</v>
      </c>
      <c r="AK191" s="122">
        <v>0</v>
      </c>
      <c r="AL191" s="95">
        <f t="shared" si="26"/>
        <v>0</v>
      </c>
      <c r="AM191" s="123">
        <f t="shared" si="27"/>
        <v>0</v>
      </c>
      <c r="AN191" s="124">
        <f t="shared" si="24"/>
        <v>0</v>
      </c>
      <c r="AO191" s="124">
        <f t="shared" si="25"/>
        <v>0</v>
      </c>
    </row>
    <row r="192" spans="1:41" s="124" customFormat="1" ht="11.25">
      <c r="A192" s="95" t="s">
        <v>34</v>
      </c>
      <c r="B192" s="117" t="s">
        <v>70</v>
      </c>
      <c r="C192" s="118">
        <v>289</v>
      </c>
      <c r="D192" s="83">
        <v>149</v>
      </c>
      <c r="E192" s="83">
        <v>77</v>
      </c>
      <c r="F192" s="83">
        <v>2</v>
      </c>
      <c r="G192" s="83">
        <v>224</v>
      </c>
      <c r="H192" s="119">
        <v>0.7750865051903114</v>
      </c>
      <c r="I192" s="83">
        <v>5</v>
      </c>
      <c r="J192" s="83">
        <v>2</v>
      </c>
      <c r="K192" s="83">
        <v>217</v>
      </c>
      <c r="L192" s="120">
        <v>0.7508650519031141</v>
      </c>
      <c r="M192" s="121">
        <v>10</v>
      </c>
      <c r="N192" s="118">
        <v>3</v>
      </c>
      <c r="O192" s="83">
        <v>60</v>
      </c>
      <c r="P192" s="83">
        <v>6</v>
      </c>
      <c r="Q192" s="83">
        <v>34</v>
      </c>
      <c r="R192" s="83">
        <v>56</v>
      </c>
      <c r="S192" s="83">
        <v>13</v>
      </c>
      <c r="T192" s="83">
        <v>3</v>
      </c>
      <c r="U192" s="83">
        <v>42</v>
      </c>
      <c r="V192" s="83">
        <v>0</v>
      </c>
      <c r="W192" s="122">
        <v>0</v>
      </c>
      <c r="X192" s="122">
        <v>0</v>
      </c>
      <c r="Y192" s="117">
        <v>0</v>
      </c>
      <c r="Z192" s="118">
        <v>0</v>
      </c>
      <c r="AA192" s="83">
        <v>3</v>
      </c>
      <c r="AB192" s="83">
        <v>0</v>
      </c>
      <c r="AC192" s="83">
        <v>2</v>
      </c>
      <c r="AD192" s="83">
        <v>3</v>
      </c>
      <c r="AE192" s="83">
        <v>0</v>
      </c>
      <c r="AF192" s="83">
        <v>0</v>
      </c>
      <c r="AG192" s="83">
        <v>2</v>
      </c>
      <c r="AH192" s="83">
        <v>0</v>
      </c>
      <c r="AI192" s="122">
        <v>0</v>
      </c>
      <c r="AJ192" s="122">
        <v>0</v>
      </c>
      <c r="AK192" s="122">
        <v>0</v>
      </c>
      <c r="AL192" s="95">
        <f t="shared" si="26"/>
        <v>0</v>
      </c>
      <c r="AM192" s="123">
        <f t="shared" si="27"/>
        <v>0</v>
      </c>
      <c r="AN192" s="124">
        <f t="shared" si="24"/>
        <v>0</v>
      </c>
      <c r="AO192" s="124">
        <f t="shared" si="25"/>
        <v>0</v>
      </c>
    </row>
    <row r="193" spans="1:41" s="124" customFormat="1" ht="11.25">
      <c r="A193" s="95" t="s">
        <v>34</v>
      </c>
      <c r="B193" s="117" t="s">
        <v>144</v>
      </c>
      <c r="C193" s="118">
        <v>241</v>
      </c>
      <c r="D193" s="83">
        <v>136</v>
      </c>
      <c r="E193" s="83">
        <v>46</v>
      </c>
      <c r="F193" s="83">
        <v>0</v>
      </c>
      <c r="G193" s="83">
        <v>182</v>
      </c>
      <c r="H193" s="119">
        <v>0.7551867219917012</v>
      </c>
      <c r="I193" s="83">
        <v>2</v>
      </c>
      <c r="J193" s="83">
        <v>0</v>
      </c>
      <c r="K193" s="83">
        <v>180</v>
      </c>
      <c r="L193" s="120">
        <v>0.7468879668049793</v>
      </c>
      <c r="M193" s="121">
        <v>8</v>
      </c>
      <c r="N193" s="118">
        <v>1</v>
      </c>
      <c r="O193" s="83">
        <v>14</v>
      </c>
      <c r="P193" s="83">
        <v>4</v>
      </c>
      <c r="Q193" s="83">
        <v>51</v>
      </c>
      <c r="R193" s="83">
        <v>53</v>
      </c>
      <c r="S193" s="83">
        <v>4</v>
      </c>
      <c r="T193" s="83">
        <v>3</v>
      </c>
      <c r="U193" s="83">
        <v>50</v>
      </c>
      <c r="V193" s="83">
        <v>0</v>
      </c>
      <c r="W193" s="122">
        <v>0</v>
      </c>
      <c r="X193" s="122">
        <v>0</v>
      </c>
      <c r="Y193" s="117">
        <v>0</v>
      </c>
      <c r="Z193" s="118">
        <v>0</v>
      </c>
      <c r="AA193" s="83">
        <v>0</v>
      </c>
      <c r="AB193" s="83">
        <v>0</v>
      </c>
      <c r="AC193" s="83">
        <v>3</v>
      </c>
      <c r="AD193" s="83">
        <v>3</v>
      </c>
      <c r="AE193" s="83">
        <v>0</v>
      </c>
      <c r="AF193" s="83">
        <v>0</v>
      </c>
      <c r="AG193" s="83">
        <v>2</v>
      </c>
      <c r="AH193" s="83">
        <v>0</v>
      </c>
      <c r="AI193" s="122">
        <v>0</v>
      </c>
      <c r="AJ193" s="122">
        <v>0</v>
      </c>
      <c r="AK193" s="122">
        <v>0</v>
      </c>
      <c r="AL193" s="95">
        <f t="shared" si="26"/>
        <v>0</v>
      </c>
      <c r="AM193" s="123">
        <f t="shared" si="27"/>
        <v>0</v>
      </c>
      <c r="AN193" s="124">
        <f t="shared" si="24"/>
        <v>0</v>
      </c>
      <c r="AO193" s="124">
        <f t="shared" si="25"/>
        <v>0</v>
      </c>
    </row>
    <row r="194" spans="1:41" s="124" customFormat="1" ht="11.25">
      <c r="A194" s="95" t="s">
        <v>34</v>
      </c>
      <c r="B194" s="134">
        <v>47</v>
      </c>
      <c r="C194" s="118">
        <v>248</v>
      </c>
      <c r="D194" s="83">
        <v>163</v>
      </c>
      <c r="E194" s="83">
        <v>26</v>
      </c>
      <c r="F194" s="83">
        <v>1</v>
      </c>
      <c r="G194" s="83">
        <v>188</v>
      </c>
      <c r="H194" s="119">
        <v>0.7580645161290323</v>
      </c>
      <c r="I194" s="83">
        <v>1</v>
      </c>
      <c r="J194" s="83">
        <v>10</v>
      </c>
      <c r="K194" s="83">
        <v>177</v>
      </c>
      <c r="L194" s="120">
        <v>0.7137096774193549</v>
      </c>
      <c r="M194" s="121">
        <v>8</v>
      </c>
      <c r="N194" s="118">
        <v>0</v>
      </c>
      <c r="O194" s="83">
        <v>20</v>
      </c>
      <c r="P194" s="83">
        <v>2</v>
      </c>
      <c r="Q194" s="83">
        <v>71</v>
      </c>
      <c r="R194" s="83">
        <v>36</v>
      </c>
      <c r="S194" s="83">
        <v>8</v>
      </c>
      <c r="T194" s="83">
        <v>5</v>
      </c>
      <c r="U194" s="83">
        <v>35</v>
      </c>
      <c r="V194" s="83">
        <v>0</v>
      </c>
      <c r="W194" s="122">
        <v>0</v>
      </c>
      <c r="X194" s="122">
        <v>0</v>
      </c>
      <c r="Y194" s="117">
        <v>0</v>
      </c>
      <c r="Z194" s="118">
        <v>0</v>
      </c>
      <c r="AA194" s="83">
        <v>1</v>
      </c>
      <c r="AB194" s="83">
        <v>0</v>
      </c>
      <c r="AC194" s="83">
        <v>4</v>
      </c>
      <c r="AD194" s="83">
        <v>2</v>
      </c>
      <c r="AE194" s="83">
        <v>0</v>
      </c>
      <c r="AF194" s="83">
        <v>0</v>
      </c>
      <c r="AG194" s="83">
        <v>1</v>
      </c>
      <c r="AH194" s="83">
        <v>0</v>
      </c>
      <c r="AI194" s="122">
        <v>0</v>
      </c>
      <c r="AJ194" s="122">
        <v>0</v>
      </c>
      <c r="AK194" s="122">
        <v>0</v>
      </c>
      <c r="AL194" s="95">
        <f t="shared" si="26"/>
        <v>0</v>
      </c>
      <c r="AM194" s="123">
        <f t="shared" si="27"/>
        <v>0</v>
      </c>
      <c r="AN194" s="124">
        <f t="shared" si="24"/>
        <v>0</v>
      </c>
      <c r="AO194" s="124">
        <f t="shared" si="25"/>
        <v>0</v>
      </c>
    </row>
    <row r="195" spans="1:41" s="124" customFormat="1" ht="11.25">
      <c r="A195" s="95" t="s">
        <v>34</v>
      </c>
      <c r="B195" s="117" t="s">
        <v>75</v>
      </c>
      <c r="C195" s="118">
        <v>162</v>
      </c>
      <c r="D195" s="83">
        <v>92</v>
      </c>
      <c r="E195" s="83">
        <v>33</v>
      </c>
      <c r="F195" s="83">
        <v>0</v>
      </c>
      <c r="G195" s="83">
        <v>125</v>
      </c>
      <c r="H195" s="119">
        <v>0.7716049382716049</v>
      </c>
      <c r="I195" s="83">
        <v>0</v>
      </c>
      <c r="J195" s="83">
        <v>4</v>
      </c>
      <c r="K195" s="83">
        <v>121</v>
      </c>
      <c r="L195" s="120">
        <v>0.7469135802469136</v>
      </c>
      <c r="M195" s="121">
        <v>8</v>
      </c>
      <c r="N195" s="118">
        <v>0</v>
      </c>
      <c r="O195" s="83">
        <v>48</v>
      </c>
      <c r="P195" s="83">
        <v>3</v>
      </c>
      <c r="Q195" s="83">
        <v>24</v>
      </c>
      <c r="R195" s="83">
        <v>15</v>
      </c>
      <c r="S195" s="83">
        <v>0</v>
      </c>
      <c r="T195" s="83">
        <v>4</v>
      </c>
      <c r="U195" s="83">
        <v>27</v>
      </c>
      <c r="V195" s="83">
        <v>0</v>
      </c>
      <c r="W195" s="122">
        <v>0</v>
      </c>
      <c r="X195" s="122">
        <v>0</v>
      </c>
      <c r="Y195" s="117">
        <v>0</v>
      </c>
      <c r="Z195" s="118">
        <v>0</v>
      </c>
      <c r="AA195" s="83">
        <v>4</v>
      </c>
      <c r="AB195" s="83">
        <v>0</v>
      </c>
      <c r="AC195" s="83">
        <v>1</v>
      </c>
      <c r="AD195" s="83">
        <v>1</v>
      </c>
      <c r="AE195" s="83">
        <v>0</v>
      </c>
      <c r="AF195" s="83">
        <v>0</v>
      </c>
      <c r="AG195" s="83">
        <v>2</v>
      </c>
      <c r="AH195" s="83">
        <v>0</v>
      </c>
      <c r="AI195" s="122">
        <v>0</v>
      </c>
      <c r="AJ195" s="122">
        <v>0</v>
      </c>
      <c r="AK195" s="122">
        <v>0</v>
      </c>
      <c r="AL195" s="95">
        <f t="shared" si="26"/>
        <v>0</v>
      </c>
      <c r="AM195" s="123">
        <f t="shared" si="27"/>
        <v>0</v>
      </c>
      <c r="AN195" s="124">
        <f t="shared" si="24"/>
        <v>0</v>
      </c>
      <c r="AO195" s="124">
        <f t="shared" si="25"/>
        <v>0</v>
      </c>
    </row>
    <row r="196" spans="1:41" s="124" customFormat="1" ht="11.25">
      <c r="A196" s="95" t="s">
        <v>34</v>
      </c>
      <c r="B196" s="117" t="s">
        <v>97</v>
      </c>
      <c r="C196" s="118">
        <v>402</v>
      </c>
      <c r="D196" s="83">
        <v>299</v>
      </c>
      <c r="E196" s="83">
        <v>21</v>
      </c>
      <c r="F196" s="83">
        <v>0</v>
      </c>
      <c r="G196" s="83">
        <v>320</v>
      </c>
      <c r="H196" s="119">
        <v>0.7960199004975125</v>
      </c>
      <c r="I196" s="83">
        <v>6</v>
      </c>
      <c r="J196" s="83">
        <v>5</v>
      </c>
      <c r="K196" s="83">
        <v>309</v>
      </c>
      <c r="L196" s="120">
        <v>0.7686567164179104</v>
      </c>
      <c r="M196" s="121">
        <v>10</v>
      </c>
      <c r="N196" s="118">
        <v>1</v>
      </c>
      <c r="O196" s="83">
        <v>19</v>
      </c>
      <c r="P196" s="83">
        <v>2</v>
      </c>
      <c r="Q196" s="83">
        <v>114</v>
      </c>
      <c r="R196" s="83">
        <v>79</v>
      </c>
      <c r="S196" s="83">
        <v>6</v>
      </c>
      <c r="T196" s="83">
        <v>6</v>
      </c>
      <c r="U196" s="83">
        <v>82</v>
      </c>
      <c r="V196" s="83">
        <v>0</v>
      </c>
      <c r="W196" s="122">
        <v>0</v>
      </c>
      <c r="X196" s="122">
        <v>0</v>
      </c>
      <c r="Y196" s="117">
        <v>0</v>
      </c>
      <c r="Z196" s="118">
        <v>0</v>
      </c>
      <c r="AA196" s="83">
        <v>0</v>
      </c>
      <c r="AB196" s="83">
        <v>0</v>
      </c>
      <c r="AC196" s="83">
        <v>4</v>
      </c>
      <c r="AD196" s="83">
        <v>3</v>
      </c>
      <c r="AE196" s="83">
        <v>0</v>
      </c>
      <c r="AF196" s="83">
        <v>0</v>
      </c>
      <c r="AG196" s="83">
        <v>3</v>
      </c>
      <c r="AH196" s="83">
        <v>0</v>
      </c>
      <c r="AI196" s="122">
        <v>0</v>
      </c>
      <c r="AJ196" s="122">
        <v>0</v>
      </c>
      <c r="AK196" s="122">
        <v>0</v>
      </c>
      <c r="AL196" s="95">
        <f t="shared" si="26"/>
        <v>0</v>
      </c>
      <c r="AM196" s="123">
        <f t="shared" si="27"/>
        <v>0</v>
      </c>
      <c r="AN196" s="124">
        <f t="shared" si="24"/>
        <v>0</v>
      </c>
      <c r="AO196" s="124">
        <f t="shared" si="25"/>
        <v>0</v>
      </c>
    </row>
    <row r="197" spans="1:41" s="124" customFormat="1" ht="11.25">
      <c r="A197" s="95" t="s">
        <v>35</v>
      </c>
      <c r="B197" s="117" t="s">
        <v>124</v>
      </c>
      <c r="C197" s="118">
        <v>463</v>
      </c>
      <c r="D197" s="83">
        <v>225</v>
      </c>
      <c r="E197" s="83">
        <v>71</v>
      </c>
      <c r="F197" s="83">
        <v>2</v>
      </c>
      <c r="G197" s="83">
        <v>294</v>
      </c>
      <c r="H197" s="119">
        <v>0.6349892008639308</v>
      </c>
      <c r="I197" s="83">
        <v>1</v>
      </c>
      <c r="J197" s="83">
        <v>0</v>
      </c>
      <c r="K197" s="83">
        <v>293</v>
      </c>
      <c r="L197" s="120">
        <v>0.6328293736501079</v>
      </c>
      <c r="M197" s="121">
        <v>10</v>
      </c>
      <c r="N197" s="118">
        <v>1</v>
      </c>
      <c r="O197" s="83">
        <v>44</v>
      </c>
      <c r="P197" s="83">
        <v>1</v>
      </c>
      <c r="Q197" s="83">
        <v>24</v>
      </c>
      <c r="R197" s="83">
        <v>140</v>
      </c>
      <c r="S197" s="83">
        <v>3</v>
      </c>
      <c r="T197" s="83">
        <v>50</v>
      </c>
      <c r="U197" s="83">
        <v>30</v>
      </c>
      <c r="V197" s="83">
        <v>0</v>
      </c>
      <c r="W197" s="122">
        <v>0</v>
      </c>
      <c r="X197" s="122">
        <v>0</v>
      </c>
      <c r="Y197" s="117">
        <v>0</v>
      </c>
      <c r="Z197" s="118">
        <v>0</v>
      </c>
      <c r="AA197" s="83">
        <v>1</v>
      </c>
      <c r="AB197" s="83">
        <v>0</v>
      </c>
      <c r="AC197" s="83">
        <v>1</v>
      </c>
      <c r="AD197" s="83">
        <v>5</v>
      </c>
      <c r="AE197" s="83">
        <v>0</v>
      </c>
      <c r="AF197" s="83">
        <v>2</v>
      </c>
      <c r="AG197" s="83">
        <v>1</v>
      </c>
      <c r="AH197" s="83">
        <v>0</v>
      </c>
      <c r="AI197" s="122">
        <v>0</v>
      </c>
      <c r="AJ197" s="122">
        <v>0</v>
      </c>
      <c r="AK197" s="122">
        <v>0</v>
      </c>
      <c r="AL197" s="95">
        <f t="shared" si="26"/>
        <v>0</v>
      </c>
      <c r="AM197" s="123">
        <f t="shared" si="27"/>
        <v>0</v>
      </c>
      <c r="AN197" s="124">
        <f t="shared" si="24"/>
        <v>0</v>
      </c>
      <c r="AO197" s="124">
        <f t="shared" si="25"/>
        <v>0</v>
      </c>
    </row>
    <row r="198" spans="1:41" s="124" customFormat="1" ht="11.25">
      <c r="A198" s="95" t="s">
        <v>34</v>
      </c>
      <c r="B198" s="117" t="s">
        <v>146</v>
      </c>
      <c r="C198" s="118">
        <v>253</v>
      </c>
      <c r="D198" s="83">
        <v>177</v>
      </c>
      <c r="E198" s="83">
        <v>21</v>
      </c>
      <c r="F198" s="83">
        <v>1</v>
      </c>
      <c r="G198" s="83">
        <v>197</v>
      </c>
      <c r="H198" s="119">
        <v>0.7786561264822134</v>
      </c>
      <c r="I198" s="83">
        <v>2</v>
      </c>
      <c r="J198" s="83">
        <v>9</v>
      </c>
      <c r="K198" s="83">
        <v>186</v>
      </c>
      <c r="L198" s="120">
        <v>0.7351778656126482</v>
      </c>
      <c r="M198" s="121">
        <v>8</v>
      </c>
      <c r="N198" s="118">
        <v>3</v>
      </c>
      <c r="O198" s="83">
        <v>38</v>
      </c>
      <c r="P198" s="83">
        <v>3</v>
      </c>
      <c r="Q198" s="83">
        <v>31</v>
      </c>
      <c r="R198" s="83">
        <v>72</v>
      </c>
      <c r="S198" s="83">
        <v>0</v>
      </c>
      <c r="T198" s="83">
        <v>5</v>
      </c>
      <c r="U198" s="83">
        <v>34</v>
      </c>
      <c r="V198" s="83">
        <v>0</v>
      </c>
      <c r="W198" s="122">
        <v>0</v>
      </c>
      <c r="X198" s="122">
        <v>0</v>
      </c>
      <c r="Y198" s="117">
        <v>0</v>
      </c>
      <c r="Z198" s="118">
        <v>0</v>
      </c>
      <c r="AA198" s="83">
        <v>2</v>
      </c>
      <c r="AB198" s="83">
        <v>0</v>
      </c>
      <c r="AC198" s="83">
        <v>1</v>
      </c>
      <c r="AD198" s="83">
        <v>4</v>
      </c>
      <c r="AE198" s="83">
        <v>0</v>
      </c>
      <c r="AF198" s="83">
        <v>0</v>
      </c>
      <c r="AG198" s="83">
        <v>1</v>
      </c>
      <c r="AH198" s="83">
        <v>0</v>
      </c>
      <c r="AI198" s="122">
        <v>0</v>
      </c>
      <c r="AJ198" s="122">
        <v>0</v>
      </c>
      <c r="AK198" s="122">
        <v>0</v>
      </c>
      <c r="AL198" s="95">
        <f t="shared" si="26"/>
        <v>0</v>
      </c>
      <c r="AM198" s="123">
        <f t="shared" si="27"/>
        <v>0</v>
      </c>
      <c r="AN198" s="124">
        <f aca="true" t="shared" si="28" ref="AN198:AN240">N198+O198+P198+Q198+R198+S198+T198+U198+V198+W198+X198+Y198-K198</f>
        <v>0</v>
      </c>
      <c r="AO198" s="124">
        <f aca="true" t="shared" si="29" ref="AO198:AO240">Z198+AA198+AB198+AC198+AD198+AE198+AF198+AG198+AH198+AI198+AJ198+AK198-M198</f>
        <v>0</v>
      </c>
    </row>
    <row r="199" spans="1:41" s="124" customFormat="1" ht="11.25">
      <c r="A199" s="95" t="s">
        <v>34</v>
      </c>
      <c r="B199" s="117" t="s">
        <v>147</v>
      </c>
      <c r="C199" s="118">
        <v>298</v>
      </c>
      <c r="D199" s="83">
        <v>183</v>
      </c>
      <c r="E199" s="83">
        <v>32</v>
      </c>
      <c r="F199" s="83">
        <v>0</v>
      </c>
      <c r="G199" s="83">
        <v>215</v>
      </c>
      <c r="H199" s="119">
        <v>0.7214765100671141</v>
      </c>
      <c r="I199" s="83">
        <v>6</v>
      </c>
      <c r="J199" s="83">
        <v>0</v>
      </c>
      <c r="K199" s="83">
        <v>209</v>
      </c>
      <c r="L199" s="120">
        <v>0.7013422818791947</v>
      </c>
      <c r="M199" s="121">
        <v>10</v>
      </c>
      <c r="N199" s="118">
        <v>4</v>
      </c>
      <c r="O199" s="83">
        <v>90</v>
      </c>
      <c r="P199" s="83">
        <v>1</v>
      </c>
      <c r="Q199" s="83">
        <v>8</v>
      </c>
      <c r="R199" s="83">
        <v>73</v>
      </c>
      <c r="S199" s="83">
        <v>0</v>
      </c>
      <c r="T199" s="83">
        <v>3</v>
      </c>
      <c r="U199" s="83">
        <v>30</v>
      </c>
      <c r="V199" s="83">
        <v>0</v>
      </c>
      <c r="W199" s="122">
        <v>0</v>
      </c>
      <c r="X199" s="122">
        <v>0</v>
      </c>
      <c r="Y199" s="117">
        <v>0</v>
      </c>
      <c r="Z199" s="118">
        <v>0</v>
      </c>
      <c r="AA199" s="83">
        <v>5</v>
      </c>
      <c r="AB199" s="83">
        <v>0</v>
      </c>
      <c r="AC199" s="83">
        <v>0</v>
      </c>
      <c r="AD199" s="83">
        <v>4</v>
      </c>
      <c r="AE199" s="83">
        <v>0</v>
      </c>
      <c r="AF199" s="83">
        <v>0</v>
      </c>
      <c r="AG199" s="83">
        <v>1</v>
      </c>
      <c r="AH199" s="83">
        <v>0</v>
      </c>
      <c r="AI199" s="122">
        <v>0</v>
      </c>
      <c r="AJ199" s="122">
        <v>0</v>
      </c>
      <c r="AK199" s="122">
        <v>0</v>
      </c>
      <c r="AL199" s="95">
        <f t="shared" si="26"/>
        <v>0</v>
      </c>
      <c r="AM199" s="123">
        <f t="shared" si="27"/>
        <v>0</v>
      </c>
      <c r="AN199" s="124">
        <f t="shared" si="28"/>
        <v>0</v>
      </c>
      <c r="AO199" s="124">
        <f t="shared" si="29"/>
        <v>0</v>
      </c>
    </row>
    <row r="200" spans="1:41" s="124" customFormat="1" ht="11.25">
      <c r="A200" s="95" t="s">
        <v>34</v>
      </c>
      <c r="B200" s="117" t="s">
        <v>148</v>
      </c>
      <c r="C200" s="118">
        <v>225</v>
      </c>
      <c r="D200" s="83">
        <v>168</v>
      </c>
      <c r="E200" s="83">
        <v>18</v>
      </c>
      <c r="F200" s="83">
        <v>0</v>
      </c>
      <c r="G200" s="83">
        <v>186</v>
      </c>
      <c r="H200" s="119">
        <v>0.8266666666666667</v>
      </c>
      <c r="I200" s="83">
        <v>3</v>
      </c>
      <c r="J200" s="83">
        <v>2</v>
      </c>
      <c r="K200" s="83">
        <v>181</v>
      </c>
      <c r="L200" s="120">
        <v>0.8044444444444444</v>
      </c>
      <c r="M200" s="121">
        <v>8</v>
      </c>
      <c r="N200" s="118">
        <v>1</v>
      </c>
      <c r="O200" s="83">
        <v>15</v>
      </c>
      <c r="P200" s="83">
        <v>1</v>
      </c>
      <c r="Q200" s="83">
        <v>63</v>
      </c>
      <c r="R200" s="83">
        <v>37</v>
      </c>
      <c r="S200" s="83">
        <v>2</v>
      </c>
      <c r="T200" s="83">
        <v>1</v>
      </c>
      <c r="U200" s="83">
        <v>61</v>
      </c>
      <c r="V200" s="83">
        <v>0</v>
      </c>
      <c r="W200" s="122">
        <v>0</v>
      </c>
      <c r="X200" s="122">
        <v>0</v>
      </c>
      <c r="Y200" s="117">
        <v>0</v>
      </c>
      <c r="Z200" s="118">
        <v>0</v>
      </c>
      <c r="AA200" s="83">
        <v>0</v>
      </c>
      <c r="AB200" s="83">
        <v>0</v>
      </c>
      <c r="AC200" s="83">
        <v>3</v>
      </c>
      <c r="AD200" s="83">
        <v>2</v>
      </c>
      <c r="AE200" s="83">
        <v>0</v>
      </c>
      <c r="AF200" s="83">
        <v>0</v>
      </c>
      <c r="AG200" s="83">
        <v>3</v>
      </c>
      <c r="AH200" s="83">
        <v>0</v>
      </c>
      <c r="AI200" s="122">
        <v>0</v>
      </c>
      <c r="AJ200" s="122">
        <v>0</v>
      </c>
      <c r="AK200" s="122">
        <v>0</v>
      </c>
      <c r="AL200" s="95">
        <f t="shared" si="26"/>
        <v>0</v>
      </c>
      <c r="AM200" s="123">
        <f t="shared" si="27"/>
        <v>0</v>
      </c>
      <c r="AN200" s="124">
        <f t="shared" si="28"/>
        <v>0</v>
      </c>
      <c r="AO200" s="124">
        <f t="shared" si="29"/>
        <v>0</v>
      </c>
    </row>
    <row r="201" spans="1:41" s="124" customFormat="1" ht="11.25">
      <c r="A201" s="95" t="s">
        <v>34</v>
      </c>
      <c r="B201" s="117" t="s">
        <v>98</v>
      </c>
      <c r="C201" s="118">
        <v>387</v>
      </c>
      <c r="D201" s="83">
        <v>229</v>
      </c>
      <c r="E201" s="83">
        <v>77</v>
      </c>
      <c r="F201" s="83">
        <v>1</v>
      </c>
      <c r="G201" s="83">
        <v>305</v>
      </c>
      <c r="H201" s="119">
        <v>0.7881136950904393</v>
      </c>
      <c r="I201" s="83">
        <v>5</v>
      </c>
      <c r="J201" s="83">
        <v>5</v>
      </c>
      <c r="K201" s="83">
        <v>295</v>
      </c>
      <c r="L201" s="120">
        <v>0.7622739018087855</v>
      </c>
      <c r="M201" s="121">
        <v>10</v>
      </c>
      <c r="N201" s="118">
        <v>2</v>
      </c>
      <c r="O201" s="83">
        <v>68</v>
      </c>
      <c r="P201" s="83">
        <v>7</v>
      </c>
      <c r="Q201" s="83">
        <v>124</v>
      </c>
      <c r="R201" s="83">
        <v>22</v>
      </c>
      <c r="S201" s="83">
        <v>5</v>
      </c>
      <c r="T201" s="83">
        <v>14</v>
      </c>
      <c r="U201" s="83">
        <v>53</v>
      </c>
      <c r="V201" s="83">
        <v>0</v>
      </c>
      <c r="W201" s="122">
        <v>0</v>
      </c>
      <c r="X201" s="122">
        <v>0</v>
      </c>
      <c r="Y201" s="117">
        <v>0</v>
      </c>
      <c r="Z201" s="118">
        <v>0</v>
      </c>
      <c r="AA201" s="83">
        <v>3</v>
      </c>
      <c r="AB201" s="83">
        <v>0</v>
      </c>
      <c r="AC201" s="83">
        <v>5</v>
      </c>
      <c r="AD201" s="83">
        <v>0</v>
      </c>
      <c r="AE201" s="83">
        <v>0</v>
      </c>
      <c r="AF201" s="83">
        <v>0</v>
      </c>
      <c r="AG201" s="83">
        <v>2</v>
      </c>
      <c r="AH201" s="83">
        <v>0</v>
      </c>
      <c r="AI201" s="122">
        <v>0</v>
      </c>
      <c r="AJ201" s="122">
        <v>0</v>
      </c>
      <c r="AK201" s="122">
        <v>0</v>
      </c>
      <c r="AL201" s="95">
        <f t="shared" si="26"/>
        <v>0</v>
      </c>
      <c r="AM201" s="123">
        <f t="shared" si="27"/>
        <v>0</v>
      </c>
      <c r="AN201" s="124">
        <f t="shared" si="28"/>
        <v>0</v>
      </c>
      <c r="AO201" s="124">
        <f t="shared" si="29"/>
        <v>0</v>
      </c>
    </row>
    <row r="202" spans="1:41" s="124" customFormat="1" ht="11.25">
      <c r="A202" s="95" t="s">
        <v>34</v>
      </c>
      <c r="B202" s="117" t="s">
        <v>172</v>
      </c>
      <c r="C202" s="118">
        <v>208</v>
      </c>
      <c r="D202" s="83">
        <v>107</v>
      </c>
      <c r="E202" s="83">
        <v>46</v>
      </c>
      <c r="F202" s="83">
        <v>1</v>
      </c>
      <c r="G202" s="83">
        <v>152</v>
      </c>
      <c r="H202" s="119">
        <v>0.7307692307692307</v>
      </c>
      <c r="I202" s="83">
        <v>0</v>
      </c>
      <c r="J202" s="83">
        <v>3</v>
      </c>
      <c r="K202" s="83">
        <v>149</v>
      </c>
      <c r="L202" s="120">
        <v>0.7163461538461539</v>
      </c>
      <c r="M202" s="121">
        <v>8</v>
      </c>
      <c r="N202" s="118">
        <v>3</v>
      </c>
      <c r="O202" s="83">
        <v>13</v>
      </c>
      <c r="P202" s="83">
        <v>1</v>
      </c>
      <c r="Q202" s="83">
        <v>62</v>
      </c>
      <c r="R202" s="83">
        <v>47</v>
      </c>
      <c r="S202" s="83">
        <v>1</v>
      </c>
      <c r="T202" s="83">
        <v>3</v>
      </c>
      <c r="U202" s="83">
        <v>19</v>
      </c>
      <c r="V202" s="83">
        <v>0</v>
      </c>
      <c r="W202" s="122">
        <v>0</v>
      </c>
      <c r="X202" s="122">
        <v>0</v>
      </c>
      <c r="Y202" s="117">
        <v>0</v>
      </c>
      <c r="Z202" s="118">
        <v>0</v>
      </c>
      <c r="AA202" s="83">
        <v>0</v>
      </c>
      <c r="AB202" s="83">
        <v>0</v>
      </c>
      <c r="AC202" s="83">
        <v>4</v>
      </c>
      <c r="AD202" s="83">
        <v>3</v>
      </c>
      <c r="AE202" s="83">
        <v>0</v>
      </c>
      <c r="AF202" s="83">
        <v>0</v>
      </c>
      <c r="AG202" s="83">
        <v>1</v>
      </c>
      <c r="AH202" s="83">
        <v>0</v>
      </c>
      <c r="AI202" s="122">
        <v>0</v>
      </c>
      <c r="AJ202" s="122">
        <v>0</v>
      </c>
      <c r="AK202" s="122">
        <v>0</v>
      </c>
      <c r="AL202" s="95">
        <f t="shared" si="26"/>
        <v>0</v>
      </c>
      <c r="AM202" s="123">
        <f t="shared" si="27"/>
        <v>0</v>
      </c>
      <c r="AN202" s="124">
        <f t="shared" si="28"/>
        <v>0</v>
      </c>
      <c r="AO202" s="124">
        <f t="shared" si="29"/>
        <v>0</v>
      </c>
    </row>
    <row r="203" spans="1:41" s="124" customFormat="1" ht="11.25">
      <c r="A203" s="95" t="s">
        <v>34</v>
      </c>
      <c r="B203" s="117" t="s">
        <v>99</v>
      </c>
      <c r="C203" s="118">
        <v>538</v>
      </c>
      <c r="D203" s="83">
        <v>149</v>
      </c>
      <c r="E203" s="83">
        <v>241</v>
      </c>
      <c r="F203" s="83">
        <v>3</v>
      </c>
      <c r="G203" s="83">
        <v>387</v>
      </c>
      <c r="H203" s="119">
        <v>0.7193308550185874</v>
      </c>
      <c r="I203" s="83">
        <v>7</v>
      </c>
      <c r="J203" s="83">
        <v>4</v>
      </c>
      <c r="K203" s="83">
        <v>376</v>
      </c>
      <c r="L203" s="120">
        <v>0.6988847583643123</v>
      </c>
      <c r="M203" s="121">
        <v>10</v>
      </c>
      <c r="N203" s="118">
        <v>2</v>
      </c>
      <c r="O203" s="83">
        <v>71</v>
      </c>
      <c r="P203" s="83">
        <v>4</v>
      </c>
      <c r="Q203" s="83">
        <v>104</v>
      </c>
      <c r="R203" s="83">
        <v>75</v>
      </c>
      <c r="S203" s="83">
        <v>29</v>
      </c>
      <c r="T203" s="83">
        <v>21</v>
      </c>
      <c r="U203" s="83">
        <v>70</v>
      </c>
      <c r="V203" s="83">
        <v>0</v>
      </c>
      <c r="W203" s="122">
        <v>0</v>
      </c>
      <c r="X203" s="122">
        <v>0</v>
      </c>
      <c r="Y203" s="117">
        <v>0</v>
      </c>
      <c r="Z203" s="118">
        <v>0</v>
      </c>
      <c r="AA203" s="83">
        <v>2</v>
      </c>
      <c r="AB203" s="83">
        <v>0</v>
      </c>
      <c r="AC203" s="83">
        <v>3</v>
      </c>
      <c r="AD203" s="83">
        <v>2</v>
      </c>
      <c r="AE203" s="83">
        <v>1</v>
      </c>
      <c r="AF203" s="83">
        <v>0</v>
      </c>
      <c r="AG203" s="83">
        <v>2</v>
      </c>
      <c r="AH203" s="83">
        <v>0</v>
      </c>
      <c r="AI203" s="122">
        <v>0</v>
      </c>
      <c r="AJ203" s="122">
        <v>0</v>
      </c>
      <c r="AK203" s="122">
        <v>0</v>
      </c>
      <c r="AL203" s="95">
        <f t="shared" si="26"/>
        <v>0</v>
      </c>
      <c r="AM203" s="123">
        <f t="shared" si="27"/>
        <v>0</v>
      </c>
      <c r="AN203" s="124">
        <f t="shared" si="28"/>
        <v>0</v>
      </c>
      <c r="AO203" s="124">
        <f t="shared" si="29"/>
        <v>0</v>
      </c>
    </row>
    <row r="204" spans="1:41" s="124" customFormat="1" ht="11.25">
      <c r="A204" s="95" t="s">
        <v>34</v>
      </c>
      <c r="B204" s="117" t="s">
        <v>100</v>
      </c>
      <c r="C204" s="118">
        <v>398</v>
      </c>
      <c r="D204" s="83">
        <v>138</v>
      </c>
      <c r="E204" s="83">
        <v>128</v>
      </c>
      <c r="F204" s="83">
        <v>5</v>
      </c>
      <c r="G204" s="83">
        <v>261</v>
      </c>
      <c r="H204" s="119">
        <v>0.6557788944723618</v>
      </c>
      <c r="I204" s="83">
        <v>1</v>
      </c>
      <c r="J204" s="83">
        <v>5</v>
      </c>
      <c r="K204" s="83">
        <v>255</v>
      </c>
      <c r="L204" s="120">
        <v>0.6407035175879398</v>
      </c>
      <c r="M204" s="121">
        <v>10</v>
      </c>
      <c r="N204" s="118">
        <v>3</v>
      </c>
      <c r="O204" s="83">
        <v>56</v>
      </c>
      <c r="P204" s="83">
        <v>2</v>
      </c>
      <c r="Q204" s="83">
        <v>84</v>
      </c>
      <c r="R204" s="83">
        <v>66</v>
      </c>
      <c r="S204" s="83">
        <v>5</v>
      </c>
      <c r="T204" s="83">
        <v>4</v>
      </c>
      <c r="U204" s="83">
        <v>35</v>
      </c>
      <c r="V204" s="83">
        <v>0</v>
      </c>
      <c r="W204" s="122">
        <v>0</v>
      </c>
      <c r="X204" s="122">
        <v>0</v>
      </c>
      <c r="Y204" s="117">
        <v>0</v>
      </c>
      <c r="Z204" s="118">
        <v>0</v>
      </c>
      <c r="AA204" s="83">
        <v>2</v>
      </c>
      <c r="AB204" s="83">
        <v>0</v>
      </c>
      <c r="AC204" s="83">
        <v>4</v>
      </c>
      <c r="AD204" s="83">
        <v>3</v>
      </c>
      <c r="AE204" s="83">
        <v>0</v>
      </c>
      <c r="AF204" s="83">
        <v>0</v>
      </c>
      <c r="AG204" s="83">
        <v>1</v>
      </c>
      <c r="AH204" s="83">
        <v>0</v>
      </c>
      <c r="AI204" s="122">
        <v>0</v>
      </c>
      <c r="AJ204" s="122">
        <v>0</v>
      </c>
      <c r="AK204" s="122">
        <v>0</v>
      </c>
      <c r="AL204" s="95">
        <f t="shared" si="26"/>
        <v>0</v>
      </c>
      <c r="AM204" s="123">
        <f t="shared" si="27"/>
        <v>0</v>
      </c>
      <c r="AN204" s="124">
        <f t="shared" si="28"/>
        <v>0</v>
      </c>
      <c r="AO204" s="124">
        <f t="shared" si="29"/>
        <v>0</v>
      </c>
    </row>
    <row r="205" spans="1:41" s="124" customFormat="1" ht="11.25">
      <c r="A205" s="95" t="s">
        <v>34</v>
      </c>
      <c r="B205" s="117" t="s">
        <v>149</v>
      </c>
      <c r="C205" s="118">
        <v>597</v>
      </c>
      <c r="D205" s="83">
        <v>354</v>
      </c>
      <c r="E205" s="83">
        <v>75</v>
      </c>
      <c r="F205" s="83">
        <v>2</v>
      </c>
      <c r="G205" s="83">
        <v>427</v>
      </c>
      <c r="H205" s="119">
        <v>0.7152428810720268</v>
      </c>
      <c r="I205" s="83">
        <v>17</v>
      </c>
      <c r="J205" s="83">
        <v>6</v>
      </c>
      <c r="K205" s="83">
        <v>404</v>
      </c>
      <c r="L205" s="120">
        <v>0.6767169179229481</v>
      </c>
      <c r="M205" s="121">
        <v>10</v>
      </c>
      <c r="N205" s="118">
        <v>5</v>
      </c>
      <c r="O205" s="83">
        <v>24</v>
      </c>
      <c r="P205" s="83">
        <v>1</v>
      </c>
      <c r="Q205" s="83">
        <v>217</v>
      </c>
      <c r="R205" s="83">
        <v>109</v>
      </c>
      <c r="S205" s="83">
        <v>9</v>
      </c>
      <c r="T205" s="83">
        <v>14</v>
      </c>
      <c r="U205" s="83">
        <v>25</v>
      </c>
      <c r="V205" s="83">
        <v>0</v>
      </c>
      <c r="W205" s="122">
        <v>0</v>
      </c>
      <c r="X205" s="122">
        <v>0</v>
      </c>
      <c r="Y205" s="117">
        <v>0</v>
      </c>
      <c r="Z205" s="118">
        <v>0</v>
      </c>
      <c r="AA205" s="83">
        <v>0</v>
      </c>
      <c r="AB205" s="83">
        <v>0</v>
      </c>
      <c r="AC205" s="83">
        <v>7</v>
      </c>
      <c r="AD205" s="83">
        <v>3</v>
      </c>
      <c r="AE205" s="83">
        <v>0</v>
      </c>
      <c r="AF205" s="83">
        <v>0</v>
      </c>
      <c r="AG205" s="83">
        <v>0</v>
      </c>
      <c r="AH205" s="83">
        <v>0</v>
      </c>
      <c r="AI205" s="122">
        <v>0</v>
      </c>
      <c r="AJ205" s="122">
        <v>0</v>
      </c>
      <c r="AK205" s="117">
        <v>0</v>
      </c>
      <c r="AL205" s="95">
        <f t="shared" si="26"/>
        <v>0</v>
      </c>
      <c r="AM205" s="123">
        <f t="shared" si="27"/>
        <v>0</v>
      </c>
      <c r="AN205" s="124">
        <f t="shared" si="28"/>
        <v>0</v>
      </c>
      <c r="AO205" s="124">
        <f t="shared" si="29"/>
        <v>0</v>
      </c>
    </row>
    <row r="206" spans="1:41" s="124" customFormat="1" ht="11.25">
      <c r="A206" s="95" t="s">
        <v>35</v>
      </c>
      <c r="B206" s="117" t="s">
        <v>101</v>
      </c>
      <c r="C206" s="118">
        <v>736</v>
      </c>
      <c r="D206" s="83">
        <v>351</v>
      </c>
      <c r="E206" s="83">
        <v>146</v>
      </c>
      <c r="F206" s="83">
        <v>3</v>
      </c>
      <c r="G206" s="83">
        <v>494</v>
      </c>
      <c r="H206" s="119">
        <v>0.6711956521739131</v>
      </c>
      <c r="I206" s="83">
        <v>8</v>
      </c>
      <c r="J206" s="83">
        <v>8</v>
      </c>
      <c r="K206" s="83">
        <v>478</v>
      </c>
      <c r="L206" s="120">
        <v>0.6494565217391305</v>
      </c>
      <c r="M206" s="121">
        <v>10</v>
      </c>
      <c r="N206" s="118">
        <v>4</v>
      </c>
      <c r="O206" s="83">
        <v>78</v>
      </c>
      <c r="P206" s="83">
        <v>9</v>
      </c>
      <c r="Q206" s="83">
        <v>115</v>
      </c>
      <c r="R206" s="83">
        <v>133</v>
      </c>
      <c r="S206" s="83">
        <v>6</v>
      </c>
      <c r="T206" s="83">
        <v>14</v>
      </c>
      <c r="U206" s="83">
        <v>119</v>
      </c>
      <c r="V206" s="83">
        <v>0</v>
      </c>
      <c r="W206" s="122">
        <v>0</v>
      </c>
      <c r="X206" s="122">
        <v>0</v>
      </c>
      <c r="Y206" s="117">
        <v>0</v>
      </c>
      <c r="Z206" s="118">
        <v>0</v>
      </c>
      <c r="AA206" s="83">
        <v>2</v>
      </c>
      <c r="AB206" s="83">
        <v>0</v>
      </c>
      <c r="AC206" s="83">
        <v>2</v>
      </c>
      <c r="AD206" s="83">
        <v>3</v>
      </c>
      <c r="AE206" s="83">
        <v>0</v>
      </c>
      <c r="AF206" s="83">
        <v>0</v>
      </c>
      <c r="AG206" s="83">
        <v>3</v>
      </c>
      <c r="AH206" s="83">
        <v>0</v>
      </c>
      <c r="AI206" s="122">
        <v>0</v>
      </c>
      <c r="AJ206" s="122">
        <v>0</v>
      </c>
      <c r="AK206" s="117">
        <v>0</v>
      </c>
      <c r="AL206" s="95">
        <f t="shared" si="26"/>
        <v>0</v>
      </c>
      <c r="AM206" s="123">
        <f t="shared" si="27"/>
        <v>0</v>
      </c>
      <c r="AN206" s="124">
        <f t="shared" si="28"/>
        <v>0</v>
      </c>
      <c r="AO206" s="124">
        <f t="shared" si="29"/>
        <v>0</v>
      </c>
    </row>
    <row r="207" spans="1:41" s="124" customFormat="1" ht="11.25">
      <c r="A207" s="95" t="s">
        <v>34</v>
      </c>
      <c r="B207" s="117" t="s">
        <v>102</v>
      </c>
      <c r="C207" s="118">
        <v>402</v>
      </c>
      <c r="D207" s="83">
        <v>281</v>
      </c>
      <c r="E207" s="83">
        <v>27</v>
      </c>
      <c r="F207" s="83">
        <v>2</v>
      </c>
      <c r="G207" s="83">
        <v>306</v>
      </c>
      <c r="H207" s="119">
        <v>0.7611940298507462</v>
      </c>
      <c r="I207" s="83">
        <v>6</v>
      </c>
      <c r="J207" s="83">
        <v>2</v>
      </c>
      <c r="K207" s="83">
        <v>298</v>
      </c>
      <c r="L207" s="120">
        <v>0.7412935323383084</v>
      </c>
      <c r="M207" s="121">
        <v>10</v>
      </c>
      <c r="N207" s="118">
        <v>7</v>
      </c>
      <c r="O207" s="83">
        <v>20</v>
      </c>
      <c r="P207" s="83">
        <v>1</v>
      </c>
      <c r="Q207" s="83">
        <v>131</v>
      </c>
      <c r="R207" s="83">
        <v>93</v>
      </c>
      <c r="S207" s="83">
        <v>5</v>
      </c>
      <c r="T207" s="83">
        <v>4</v>
      </c>
      <c r="U207" s="83">
        <v>37</v>
      </c>
      <c r="V207" s="83">
        <v>0</v>
      </c>
      <c r="W207" s="122">
        <v>0</v>
      </c>
      <c r="X207" s="122">
        <v>0</v>
      </c>
      <c r="Y207" s="117">
        <v>0</v>
      </c>
      <c r="Z207" s="118">
        <v>0</v>
      </c>
      <c r="AA207" s="83">
        <v>0</v>
      </c>
      <c r="AB207" s="83">
        <v>0</v>
      </c>
      <c r="AC207" s="83">
        <v>5</v>
      </c>
      <c r="AD207" s="83">
        <v>4</v>
      </c>
      <c r="AE207" s="83">
        <v>0</v>
      </c>
      <c r="AF207" s="83">
        <v>0</v>
      </c>
      <c r="AG207" s="83">
        <v>1</v>
      </c>
      <c r="AH207" s="83">
        <v>0</v>
      </c>
      <c r="AI207" s="122">
        <v>0</v>
      </c>
      <c r="AJ207" s="122">
        <v>0</v>
      </c>
      <c r="AK207" s="117">
        <v>0</v>
      </c>
      <c r="AL207" s="95">
        <f t="shared" si="26"/>
        <v>0</v>
      </c>
      <c r="AM207" s="123">
        <f t="shared" si="27"/>
        <v>0</v>
      </c>
      <c r="AN207" s="124">
        <f t="shared" si="28"/>
        <v>0</v>
      </c>
      <c r="AO207" s="124">
        <f t="shared" si="29"/>
        <v>0</v>
      </c>
    </row>
    <row r="208" spans="1:41" s="124" customFormat="1" ht="11.25">
      <c r="A208" s="95" t="s">
        <v>34</v>
      </c>
      <c r="B208" s="117">
        <v>61</v>
      </c>
      <c r="C208" s="118">
        <v>223</v>
      </c>
      <c r="D208" s="83">
        <v>118</v>
      </c>
      <c r="E208" s="83">
        <v>82</v>
      </c>
      <c r="F208" s="83">
        <v>0</v>
      </c>
      <c r="G208" s="83">
        <v>200</v>
      </c>
      <c r="H208" s="119">
        <v>0.8968609865470852</v>
      </c>
      <c r="I208" s="83">
        <v>2</v>
      </c>
      <c r="J208" s="83">
        <v>4</v>
      </c>
      <c r="K208" s="83">
        <v>194</v>
      </c>
      <c r="L208" s="120">
        <v>0.8699551569506726</v>
      </c>
      <c r="M208" s="121">
        <v>8</v>
      </c>
      <c r="N208" s="118">
        <v>1</v>
      </c>
      <c r="O208" s="83">
        <v>43</v>
      </c>
      <c r="P208" s="83">
        <v>3</v>
      </c>
      <c r="Q208" s="83">
        <v>29</v>
      </c>
      <c r="R208" s="83">
        <v>45</v>
      </c>
      <c r="S208" s="83">
        <v>2</v>
      </c>
      <c r="T208" s="83">
        <v>5</v>
      </c>
      <c r="U208" s="83">
        <v>66</v>
      </c>
      <c r="V208" s="83">
        <v>0</v>
      </c>
      <c r="W208" s="122">
        <v>0</v>
      </c>
      <c r="X208" s="122">
        <v>0</v>
      </c>
      <c r="Y208" s="117">
        <v>0</v>
      </c>
      <c r="Z208" s="118">
        <v>0</v>
      </c>
      <c r="AA208" s="83">
        <v>2</v>
      </c>
      <c r="AB208" s="83">
        <v>0</v>
      </c>
      <c r="AC208" s="83">
        <v>1</v>
      </c>
      <c r="AD208" s="83">
        <v>2</v>
      </c>
      <c r="AE208" s="83">
        <v>0</v>
      </c>
      <c r="AF208" s="83">
        <v>0</v>
      </c>
      <c r="AG208" s="83">
        <v>3</v>
      </c>
      <c r="AH208" s="83">
        <v>0</v>
      </c>
      <c r="AI208" s="122">
        <v>0</v>
      </c>
      <c r="AJ208" s="122">
        <v>0</v>
      </c>
      <c r="AK208" s="117">
        <v>0</v>
      </c>
      <c r="AL208" s="95">
        <f t="shared" si="26"/>
        <v>0</v>
      </c>
      <c r="AM208" s="123">
        <f t="shared" si="27"/>
        <v>0</v>
      </c>
      <c r="AN208" s="124">
        <f t="shared" si="28"/>
        <v>0</v>
      </c>
      <c r="AO208" s="124">
        <f t="shared" si="29"/>
        <v>0</v>
      </c>
    </row>
    <row r="209" spans="1:41" s="124" customFormat="1" ht="11.25">
      <c r="A209" s="95" t="s">
        <v>34</v>
      </c>
      <c r="B209" s="134" t="s">
        <v>103</v>
      </c>
      <c r="C209" s="118">
        <v>720</v>
      </c>
      <c r="D209" s="83">
        <v>420</v>
      </c>
      <c r="E209" s="83">
        <v>114</v>
      </c>
      <c r="F209" s="83">
        <v>3</v>
      </c>
      <c r="G209" s="83">
        <v>531</v>
      </c>
      <c r="H209" s="119">
        <v>0.7375</v>
      </c>
      <c r="I209" s="83">
        <v>0</v>
      </c>
      <c r="J209" s="83">
        <v>12</v>
      </c>
      <c r="K209" s="83">
        <v>519</v>
      </c>
      <c r="L209" s="120">
        <v>0.7208333333333333</v>
      </c>
      <c r="M209" s="121">
        <v>10</v>
      </c>
      <c r="N209" s="118">
        <v>4</v>
      </c>
      <c r="O209" s="83">
        <v>25</v>
      </c>
      <c r="P209" s="83">
        <v>6</v>
      </c>
      <c r="Q209" s="83">
        <v>131</v>
      </c>
      <c r="R209" s="83">
        <v>244</v>
      </c>
      <c r="S209" s="83">
        <v>8</v>
      </c>
      <c r="T209" s="83">
        <v>3</v>
      </c>
      <c r="U209" s="83">
        <v>98</v>
      </c>
      <c r="V209" s="83">
        <v>0</v>
      </c>
      <c r="W209" s="122">
        <v>0</v>
      </c>
      <c r="X209" s="122">
        <v>0</v>
      </c>
      <c r="Y209" s="117">
        <v>0</v>
      </c>
      <c r="Z209" s="118">
        <v>0</v>
      </c>
      <c r="AA209" s="83">
        <v>0</v>
      </c>
      <c r="AB209" s="83">
        <v>0</v>
      </c>
      <c r="AC209" s="83">
        <v>3</v>
      </c>
      <c r="AD209" s="83">
        <v>5</v>
      </c>
      <c r="AE209" s="83">
        <v>0</v>
      </c>
      <c r="AF209" s="83">
        <v>0</v>
      </c>
      <c r="AG209" s="83">
        <v>2</v>
      </c>
      <c r="AH209" s="83">
        <v>0</v>
      </c>
      <c r="AI209" s="122">
        <v>0</v>
      </c>
      <c r="AJ209" s="122">
        <v>0</v>
      </c>
      <c r="AK209" s="117">
        <v>0</v>
      </c>
      <c r="AL209" s="95">
        <f t="shared" si="26"/>
        <v>0</v>
      </c>
      <c r="AM209" s="123">
        <f t="shared" si="27"/>
        <v>0</v>
      </c>
      <c r="AN209" s="124">
        <f t="shared" si="28"/>
        <v>0</v>
      </c>
      <c r="AO209" s="124">
        <f t="shared" si="29"/>
        <v>0</v>
      </c>
    </row>
    <row r="210" spans="1:41" s="124" customFormat="1" ht="11.25">
      <c r="A210" s="95" t="s">
        <v>34</v>
      </c>
      <c r="B210" s="117" t="s">
        <v>104</v>
      </c>
      <c r="C210" s="118">
        <v>385</v>
      </c>
      <c r="D210" s="83">
        <v>188</v>
      </c>
      <c r="E210" s="83">
        <v>89</v>
      </c>
      <c r="F210" s="83">
        <v>6</v>
      </c>
      <c r="G210" s="83">
        <v>271</v>
      </c>
      <c r="H210" s="119">
        <v>0.7038961038961039</v>
      </c>
      <c r="I210" s="83">
        <v>9</v>
      </c>
      <c r="J210" s="83">
        <v>3</v>
      </c>
      <c r="K210" s="83">
        <v>259</v>
      </c>
      <c r="L210" s="120">
        <v>0.6727272727272727</v>
      </c>
      <c r="M210" s="121">
        <v>10</v>
      </c>
      <c r="N210" s="118">
        <v>4</v>
      </c>
      <c r="O210" s="83">
        <v>31</v>
      </c>
      <c r="P210" s="83">
        <v>6</v>
      </c>
      <c r="Q210" s="83">
        <v>95</v>
      </c>
      <c r="R210" s="83">
        <v>62</v>
      </c>
      <c r="S210" s="83">
        <v>3</v>
      </c>
      <c r="T210" s="83">
        <v>5</v>
      </c>
      <c r="U210" s="83">
        <v>53</v>
      </c>
      <c r="V210" s="83">
        <v>0</v>
      </c>
      <c r="W210" s="122">
        <v>0</v>
      </c>
      <c r="X210" s="122">
        <v>0</v>
      </c>
      <c r="Y210" s="117">
        <v>0</v>
      </c>
      <c r="Z210" s="118">
        <v>0</v>
      </c>
      <c r="AA210" s="83">
        <v>1</v>
      </c>
      <c r="AB210" s="83">
        <v>0</v>
      </c>
      <c r="AC210" s="83">
        <v>4</v>
      </c>
      <c r="AD210" s="83">
        <v>3</v>
      </c>
      <c r="AE210" s="83">
        <v>0</v>
      </c>
      <c r="AF210" s="83">
        <v>0</v>
      </c>
      <c r="AG210" s="83">
        <v>2</v>
      </c>
      <c r="AH210" s="83">
        <v>0</v>
      </c>
      <c r="AI210" s="122">
        <v>0</v>
      </c>
      <c r="AJ210" s="122">
        <v>0</v>
      </c>
      <c r="AK210" s="117">
        <v>0</v>
      </c>
      <c r="AL210" s="95">
        <f t="shared" si="26"/>
        <v>0</v>
      </c>
      <c r="AM210" s="123">
        <f t="shared" si="27"/>
        <v>0</v>
      </c>
      <c r="AN210" s="124">
        <f t="shared" si="28"/>
        <v>0</v>
      </c>
      <c r="AO210" s="124">
        <f t="shared" si="29"/>
        <v>0</v>
      </c>
    </row>
    <row r="211" spans="1:41" s="156" customFormat="1" ht="11.25">
      <c r="A211" s="87" t="s">
        <v>35</v>
      </c>
      <c r="B211" s="88" t="s">
        <v>105</v>
      </c>
      <c r="C211" s="89">
        <v>446</v>
      </c>
      <c r="D211" s="84">
        <v>263</v>
      </c>
      <c r="E211" s="84">
        <v>55</v>
      </c>
      <c r="F211" s="84">
        <v>0</v>
      </c>
      <c r="G211" s="84">
        <v>318</v>
      </c>
      <c r="H211" s="85">
        <v>0.7130044843049327</v>
      </c>
      <c r="I211" s="84">
        <v>5</v>
      </c>
      <c r="J211" s="84">
        <v>3</v>
      </c>
      <c r="K211" s="86">
        <v>310</v>
      </c>
      <c r="L211" s="90">
        <v>0.695067264573991</v>
      </c>
      <c r="M211" s="91">
        <v>10</v>
      </c>
      <c r="N211" s="92">
        <v>5</v>
      </c>
      <c r="O211" s="86">
        <v>43</v>
      </c>
      <c r="P211" s="86">
        <v>3</v>
      </c>
      <c r="Q211" s="86">
        <v>96</v>
      </c>
      <c r="R211" s="86">
        <v>55</v>
      </c>
      <c r="S211" s="86">
        <v>13</v>
      </c>
      <c r="T211" s="86">
        <v>17</v>
      </c>
      <c r="U211" s="86">
        <v>78</v>
      </c>
      <c r="V211" s="84">
        <v>0</v>
      </c>
      <c r="W211" s="93">
        <v>0</v>
      </c>
      <c r="X211" s="93">
        <v>0</v>
      </c>
      <c r="Y211" s="94">
        <v>0</v>
      </c>
      <c r="Z211" s="89">
        <v>0</v>
      </c>
      <c r="AA211" s="84">
        <v>1</v>
      </c>
      <c r="AB211" s="84">
        <v>0</v>
      </c>
      <c r="AC211" s="84">
        <v>4</v>
      </c>
      <c r="AD211" s="84">
        <v>2</v>
      </c>
      <c r="AE211" s="84">
        <v>0</v>
      </c>
      <c r="AF211" s="84">
        <v>0</v>
      </c>
      <c r="AG211" s="84">
        <v>3</v>
      </c>
      <c r="AH211" s="84">
        <v>0</v>
      </c>
      <c r="AI211" s="93">
        <v>0</v>
      </c>
      <c r="AJ211" s="93">
        <v>0</v>
      </c>
      <c r="AK211" s="94">
        <v>0</v>
      </c>
      <c r="AL211" s="95">
        <f t="shared" si="26"/>
        <v>0</v>
      </c>
      <c r="AM211" s="123">
        <f t="shared" si="27"/>
        <v>0</v>
      </c>
      <c r="AN211" s="124">
        <f t="shared" si="28"/>
        <v>0</v>
      </c>
      <c r="AO211" s="124">
        <f t="shared" si="29"/>
        <v>0</v>
      </c>
    </row>
    <row r="212" spans="1:41" s="124" customFormat="1" ht="11.25">
      <c r="A212" s="95" t="s">
        <v>34</v>
      </c>
      <c r="B212" s="117" t="s">
        <v>77</v>
      </c>
      <c r="C212" s="118">
        <v>322</v>
      </c>
      <c r="D212" s="83">
        <v>177</v>
      </c>
      <c r="E212" s="83">
        <v>24</v>
      </c>
      <c r="F212" s="83">
        <v>0</v>
      </c>
      <c r="G212" s="83">
        <v>201</v>
      </c>
      <c r="H212" s="119">
        <v>0.6242236024844721</v>
      </c>
      <c r="I212" s="83">
        <v>4</v>
      </c>
      <c r="J212" s="83">
        <v>1</v>
      </c>
      <c r="K212" s="83">
        <v>196</v>
      </c>
      <c r="L212" s="120">
        <v>0.6086956521739131</v>
      </c>
      <c r="M212" s="121">
        <v>10</v>
      </c>
      <c r="N212" s="118">
        <v>1</v>
      </c>
      <c r="O212" s="83">
        <v>9</v>
      </c>
      <c r="P212" s="83">
        <v>0</v>
      </c>
      <c r="Q212" s="83">
        <v>67</v>
      </c>
      <c r="R212" s="83">
        <v>21</v>
      </c>
      <c r="S212" s="83">
        <v>20</v>
      </c>
      <c r="T212" s="83">
        <v>16</v>
      </c>
      <c r="U212" s="83">
        <v>62</v>
      </c>
      <c r="V212" s="83">
        <v>0</v>
      </c>
      <c r="W212" s="122">
        <v>0</v>
      </c>
      <c r="X212" s="122">
        <v>0</v>
      </c>
      <c r="Y212" s="117">
        <v>0</v>
      </c>
      <c r="Z212" s="118">
        <v>0</v>
      </c>
      <c r="AA212" s="83">
        <v>0</v>
      </c>
      <c r="AB212" s="83">
        <v>0</v>
      </c>
      <c r="AC212" s="83">
        <v>4</v>
      </c>
      <c r="AD212" s="83">
        <v>1</v>
      </c>
      <c r="AE212" s="83">
        <v>1</v>
      </c>
      <c r="AF212" s="83">
        <v>1</v>
      </c>
      <c r="AG212" s="83">
        <v>3</v>
      </c>
      <c r="AH212" s="83">
        <v>0</v>
      </c>
      <c r="AI212" s="122">
        <v>0</v>
      </c>
      <c r="AJ212" s="122">
        <v>0</v>
      </c>
      <c r="AK212" s="117">
        <v>0</v>
      </c>
      <c r="AL212" s="95">
        <f t="shared" si="26"/>
        <v>0</v>
      </c>
      <c r="AM212" s="123">
        <f t="shared" si="27"/>
        <v>0</v>
      </c>
      <c r="AN212" s="124">
        <f t="shared" si="28"/>
        <v>0</v>
      </c>
      <c r="AO212" s="124">
        <f t="shared" si="29"/>
        <v>0</v>
      </c>
    </row>
    <row r="213" spans="1:41" s="124" customFormat="1" ht="11.25">
      <c r="A213" s="95" t="s">
        <v>34</v>
      </c>
      <c r="B213" s="117" t="s">
        <v>106</v>
      </c>
      <c r="C213" s="118">
        <v>371</v>
      </c>
      <c r="D213" s="83">
        <v>204</v>
      </c>
      <c r="E213" s="83">
        <v>36</v>
      </c>
      <c r="F213" s="83">
        <v>0</v>
      </c>
      <c r="G213" s="83">
        <v>240</v>
      </c>
      <c r="H213" s="119">
        <v>0.6469002695417789</v>
      </c>
      <c r="I213" s="83">
        <v>5</v>
      </c>
      <c r="J213" s="83">
        <v>0</v>
      </c>
      <c r="K213" s="83">
        <v>235</v>
      </c>
      <c r="L213" s="120">
        <v>0.633423180592992</v>
      </c>
      <c r="M213" s="121">
        <v>10</v>
      </c>
      <c r="N213" s="118">
        <v>1</v>
      </c>
      <c r="O213" s="83">
        <v>15</v>
      </c>
      <c r="P213" s="83">
        <v>2</v>
      </c>
      <c r="Q213" s="83">
        <v>107</v>
      </c>
      <c r="R213" s="83">
        <v>53</v>
      </c>
      <c r="S213" s="83">
        <v>3</v>
      </c>
      <c r="T213" s="83">
        <v>26</v>
      </c>
      <c r="U213" s="83">
        <v>28</v>
      </c>
      <c r="V213" s="83">
        <v>0</v>
      </c>
      <c r="W213" s="122">
        <v>0</v>
      </c>
      <c r="X213" s="122">
        <v>0</v>
      </c>
      <c r="Y213" s="117">
        <v>0</v>
      </c>
      <c r="Z213" s="118">
        <v>0</v>
      </c>
      <c r="AA213" s="83">
        <v>0</v>
      </c>
      <c r="AB213" s="83">
        <v>0</v>
      </c>
      <c r="AC213" s="83">
        <v>6</v>
      </c>
      <c r="AD213" s="83">
        <v>2</v>
      </c>
      <c r="AE213" s="83">
        <v>0</v>
      </c>
      <c r="AF213" s="83">
        <v>1</v>
      </c>
      <c r="AG213" s="83">
        <v>1</v>
      </c>
      <c r="AH213" s="83">
        <v>0</v>
      </c>
      <c r="AI213" s="122">
        <v>0</v>
      </c>
      <c r="AJ213" s="122">
        <v>0</v>
      </c>
      <c r="AK213" s="117">
        <v>0</v>
      </c>
      <c r="AL213" s="95">
        <f t="shared" si="26"/>
        <v>0</v>
      </c>
      <c r="AM213" s="123">
        <f t="shared" si="27"/>
        <v>0</v>
      </c>
      <c r="AN213" s="124">
        <f t="shared" si="28"/>
        <v>0</v>
      </c>
      <c r="AO213" s="124">
        <f t="shared" si="29"/>
        <v>0</v>
      </c>
    </row>
    <row r="214" spans="1:41" s="124" customFormat="1" ht="11.25">
      <c r="A214" s="95" t="s">
        <v>34</v>
      </c>
      <c r="B214" s="117" t="s">
        <v>107</v>
      </c>
      <c r="C214" s="118">
        <v>282</v>
      </c>
      <c r="D214" s="83">
        <v>132</v>
      </c>
      <c r="E214" s="83">
        <v>79</v>
      </c>
      <c r="F214" s="83">
        <v>1</v>
      </c>
      <c r="G214" s="83">
        <v>210</v>
      </c>
      <c r="H214" s="119">
        <v>0.7446808510638298</v>
      </c>
      <c r="I214" s="83">
        <v>1</v>
      </c>
      <c r="J214" s="83">
        <v>2</v>
      </c>
      <c r="K214" s="83">
        <v>207</v>
      </c>
      <c r="L214" s="120">
        <v>0.7340425531914894</v>
      </c>
      <c r="M214" s="121">
        <v>10</v>
      </c>
      <c r="N214" s="118">
        <v>3</v>
      </c>
      <c r="O214" s="83">
        <v>23</v>
      </c>
      <c r="P214" s="83">
        <v>5</v>
      </c>
      <c r="Q214" s="83">
        <v>15</v>
      </c>
      <c r="R214" s="83">
        <v>92</v>
      </c>
      <c r="S214" s="83">
        <v>9</v>
      </c>
      <c r="T214" s="83">
        <v>3</v>
      </c>
      <c r="U214" s="83">
        <v>57</v>
      </c>
      <c r="V214" s="83">
        <v>0</v>
      </c>
      <c r="W214" s="122">
        <v>0</v>
      </c>
      <c r="X214" s="122">
        <v>0</v>
      </c>
      <c r="Y214" s="117">
        <v>0</v>
      </c>
      <c r="Z214" s="118">
        <v>0</v>
      </c>
      <c r="AA214" s="83">
        <v>1</v>
      </c>
      <c r="AB214" s="83">
        <v>0</v>
      </c>
      <c r="AC214" s="83">
        <v>0</v>
      </c>
      <c r="AD214" s="83">
        <v>6</v>
      </c>
      <c r="AE214" s="83">
        <v>0</v>
      </c>
      <c r="AF214" s="83">
        <v>0</v>
      </c>
      <c r="AG214" s="83">
        <v>3</v>
      </c>
      <c r="AH214" s="83">
        <v>0</v>
      </c>
      <c r="AI214" s="122">
        <v>0</v>
      </c>
      <c r="AJ214" s="122">
        <v>0</v>
      </c>
      <c r="AK214" s="117">
        <v>0</v>
      </c>
      <c r="AL214" s="95">
        <f t="shared" si="26"/>
        <v>0</v>
      </c>
      <c r="AM214" s="123">
        <f t="shared" si="27"/>
        <v>0</v>
      </c>
      <c r="AN214" s="124">
        <f t="shared" si="28"/>
        <v>0</v>
      </c>
      <c r="AO214" s="124">
        <f t="shared" si="29"/>
        <v>0</v>
      </c>
    </row>
    <row r="215" spans="1:41" s="124" customFormat="1" ht="11.25">
      <c r="A215" s="95" t="s">
        <v>34</v>
      </c>
      <c r="B215" s="117" t="s">
        <v>151</v>
      </c>
      <c r="C215" s="118">
        <v>367</v>
      </c>
      <c r="D215" s="83">
        <v>246</v>
      </c>
      <c r="E215" s="83">
        <v>24</v>
      </c>
      <c r="F215" s="83">
        <v>1</v>
      </c>
      <c r="G215" s="83">
        <v>269</v>
      </c>
      <c r="H215" s="119">
        <v>0.7329700272479565</v>
      </c>
      <c r="I215" s="83">
        <v>2</v>
      </c>
      <c r="J215" s="83">
        <v>3</v>
      </c>
      <c r="K215" s="83">
        <v>264</v>
      </c>
      <c r="L215" s="120">
        <v>0.7193460490463215</v>
      </c>
      <c r="M215" s="121">
        <v>10</v>
      </c>
      <c r="N215" s="118">
        <v>3</v>
      </c>
      <c r="O215" s="83">
        <v>28</v>
      </c>
      <c r="P215" s="83">
        <v>5</v>
      </c>
      <c r="Q215" s="83">
        <v>24</v>
      </c>
      <c r="R215" s="83">
        <v>154</v>
      </c>
      <c r="S215" s="83">
        <v>0</v>
      </c>
      <c r="T215" s="83">
        <v>8</v>
      </c>
      <c r="U215" s="83">
        <v>42</v>
      </c>
      <c r="V215" s="83">
        <v>0</v>
      </c>
      <c r="W215" s="122">
        <v>0</v>
      </c>
      <c r="X215" s="122">
        <v>0</v>
      </c>
      <c r="Y215" s="117">
        <v>0</v>
      </c>
      <c r="Z215" s="118">
        <v>0</v>
      </c>
      <c r="AA215" s="83">
        <v>1</v>
      </c>
      <c r="AB215" s="83">
        <v>0</v>
      </c>
      <c r="AC215" s="83">
        <v>1</v>
      </c>
      <c r="AD215" s="83">
        <v>7</v>
      </c>
      <c r="AE215" s="83">
        <v>0</v>
      </c>
      <c r="AF215" s="83">
        <v>0</v>
      </c>
      <c r="AG215" s="83">
        <v>1</v>
      </c>
      <c r="AH215" s="83">
        <v>0</v>
      </c>
      <c r="AI215" s="122">
        <v>0</v>
      </c>
      <c r="AJ215" s="122">
        <v>0</v>
      </c>
      <c r="AK215" s="117">
        <v>0</v>
      </c>
      <c r="AL215" s="95">
        <f t="shared" si="26"/>
        <v>0</v>
      </c>
      <c r="AM215" s="123">
        <f t="shared" si="27"/>
        <v>0</v>
      </c>
      <c r="AN215" s="124">
        <f t="shared" si="28"/>
        <v>0</v>
      </c>
      <c r="AO215" s="124">
        <f t="shared" si="29"/>
        <v>0</v>
      </c>
    </row>
    <row r="216" spans="1:41" s="124" customFormat="1" ht="11.25">
      <c r="A216" s="95" t="s">
        <v>34</v>
      </c>
      <c r="B216" s="117" t="s">
        <v>108</v>
      </c>
      <c r="C216" s="118">
        <v>404</v>
      </c>
      <c r="D216" s="83">
        <v>142</v>
      </c>
      <c r="E216" s="83">
        <v>126</v>
      </c>
      <c r="F216" s="83">
        <v>35</v>
      </c>
      <c r="G216" s="83">
        <v>233</v>
      </c>
      <c r="H216" s="119">
        <v>0.5767326732673267</v>
      </c>
      <c r="I216" s="83">
        <v>2</v>
      </c>
      <c r="J216" s="83">
        <v>0</v>
      </c>
      <c r="K216" s="83">
        <v>231</v>
      </c>
      <c r="L216" s="120">
        <v>0.5717821782178217</v>
      </c>
      <c r="M216" s="121">
        <v>10</v>
      </c>
      <c r="N216" s="118">
        <v>2</v>
      </c>
      <c r="O216" s="83">
        <v>55</v>
      </c>
      <c r="P216" s="83">
        <v>0</v>
      </c>
      <c r="Q216" s="83">
        <v>75</v>
      </c>
      <c r="R216" s="83">
        <v>45</v>
      </c>
      <c r="S216" s="83">
        <v>2</v>
      </c>
      <c r="T216" s="83">
        <v>7</v>
      </c>
      <c r="U216" s="83">
        <v>45</v>
      </c>
      <c r="V216" s="83">
        <v>0</v>
      </c>
      <c r="W216" s="122">
        <v>0</v>
      </c>
      <c r="X216" s="122">
        <v>0</v>
      </c>
      <c r="Y216" s="117">
        <v>0</v>
      </c>
      <c r="Z216" s="118">
        <v>0</v>
      </c>
      <c r="AA216" s="83">
        <v>2</v>
      </c>
      <c r="AB216" s="83">
        <v>0</v>
      </c>
      <c r="AC216" s="83">
        <v>4</v>
      </c>
      <c r="AD216" s="83">
        <v>2</v>
      </c>
      <c r="AE216" s="83">
        <v>0</v>
      </c>
      <c r="AF216" s="83">
        <v>0</v>
      </c>
      <c r="AG216" s="83">
        <v>2</v>
      </c>
      <c r="AH216" s="83">
        <v>0</v>
      </c>
      <c r="AI216" s="122">
        <v>0</v>
      </c>
      <c r="AJ216" s="122">
        <v>0</v>
      </c>
      <c r="AK216" s="117">
        <v>0</v>
      </c>
      <c r="AL216" s="95">
        <f t="shared" si="26"/>
        <v>0</v>
      </c>
      <c r="AM216" s="123">
        <f t="shared" si="27"/>
        <v>0</v>
      </c>
      <c r="AN216" s="124">
        <f t="shared" si="28"/>
        <v>0</v>
      </c>
      <c r="AO216" s="124">
        <f t="shared" si="29"/>
        <v>0</v>
      </c>
    </row>
    <row r="217" spans="1:41" s="124" customFormat="1" ht="11.25">
      <c r="A217" s="95" t="s">
        <v>34</v>
      </c>
      <c r="B217" s="117" t="s">
        <v>152</v>
      </c>
      <c r="C217" s="118">
        <v>262</v>
      </c>
      <c r="D217" s="83">
        <v>108</v>
      </c>
      <c r="E217" s="83">
        <v>97</v>
      </c>
      <c r="F217" s="83">
        <v>5</v>
      </c>
      <c r="G217" s="83">
        <v>200</v>
      </c>
      <c r="H217" s="119">
        <v>0.7633587786259542</v>
      </c>
      <c r="I217" s="83">
        <v>4</v>
      </c>
      <c r="J217" s="83">
        <v>3</v>
      </c>
      <c r="K217" s="83">
        <v>193</v>
      </c>
      <c r="L217" s="120">
        <v>0.7366412213740458</v>
      </c>
      <c r="M217" s="121">
        <v>8</v>
      </c>
      <c r="N217" s="118">
        <v>3</v>
      </c>
      <c r="O217" s="83">
        <v>76</v>
      </c>
      <c r="P217" s="83">
        <v>1</v>
      </c>
      <c r="Q217" s="83">
        <v>46</v>
      </c>
      <c r="R217" s="83">
        <v>18</v>
      </c>
      <c r="S217" s="83">
        <v>0</v>
      </c>
      <c r="T217" s="83">
        <v>36</v>
      </c>
      <c r="U217" s="83">
        <v>13</v>
      </c>
      <c r="V217" s="83">
        <v>0</v>
      </c>
      <c r="W217" s="122">
        <v>0</v>
      </c>
      <c r="X217" s="122">
        <v>0</v>
      </c>
      <c r="Y217" s="117">
        <v>0</v>
      </c>
      <c r="Z217" s="118">
        <v>0</v>
      </c>
      <c r="AA217" s="83">
        <v>4</v>
      </c>
      <c r="AB217" s="83">
        <v>0</v>
      </c>
      <c r="AC217" s="83">
        <v>2</v>
      </c>
      <c r="AD217" s="83">
        <v>0</v>
      </c>
      <c r="AE217" s="83">
        <v>0</v>
      </c>
      <c r="AF217" s="83">
        <v>2</v>
      </c>
      <c r="AG217" s="83">
        <v>0</v>
      </c>
      <c r="AH217" s="83">
        <v>0</v>
      </c>
      <c r="AI217" s="122">
        <v>0</v>
      </c>
      <c r="AJ217" s="122">
        <v>0</v>
      </c>
      <c r="AK217" s="117">
        <v>0</v>
      </c>
      <c r="AL217" s="95">
        <f t="shared" si="26"/>
        <v>0</v>
      </c>
      <c r="AM217" s="123">
        <f t="shared" si="27"/>
        <v>0</v>
      </c>
      <c r="AN217" s="124">
        <f t="shared" si="28"/>
        <v>0</v>
      </c>
      <c r="AO217" s="124">
        <f t="shared" si="29"/>
        <v>0</v>
      </c>
    </row>
    <row r="218" spans="1:41" s="124" customFormat="1" ht="11.25">
      <c r="A218" s="95" t="s">
        <v>34</v>
      </c>
      <c r="B218" s="117" t="s">
        <v>109</v>
      </c>
      <c r="C218" s="118">
        <v>386</v>
      </c>
      <c r="D218" s="83">
        <v>270</v>
      </c>
      <c r="E218" s="83">
        <v>21</v>
      </c>
      <c r="F218" s="83">
        <v>0</v>
      </c>
      <c r="G218" s="83">
        <v>291</v>
      </c>
      <c r="H218" s="119">
        <v>0.7538860103626943</v>
      </c>
      <c r="I218" s="83">
        <v>7</v>
      </c>
      <c r="J218" s="83">
        <v>6</v>
      </c>
      <c r="K218" s="83">
        <v>278</v>
      </c>
      <c r="L218" s="120">
        <v>0.7202072538860104</v>
      </c>
      <c r="M218" s="121">
        <v>10</v>
      </c>
      <c r="N218" s="118">
        <v>2</v>
      </c>
      <c r="O218" s="83">
        <v>75</v>
      </c>
      <c r="P218" s="83">
        <v>6</v>
      </c>
      <c r="Q218" s="83">
        <v>65</v>
      </c>
      <c r="R218" s="83">
        <v>48</v>
      </c>
      <c r="S218" s="83">
        <v>15</v>
      </c>
      <c r="T218" s="83">
        <v>8</v>
      </c>
      <c r="U218" s="83">
        <v>59</v>
      </c>
      <c r="V218" s="83">
        <v>0</v>
      </c>
      <c r="W218" s="122">
        <v>0</v>
      </c>
      <c r="X218" s="122">
        <v>0</v>
      </c>
      <c r="Y218" s="117">
        <v>0</v>
      </c>
      <c r="Z218" s="118">
        <v>0</v>
      </c>
      <c r="AA218" s="83">
        <v>3</v>
      </c>
      <c r="AB218" s="83">
        <v>0</v>
      </c>
      <c r="AC218" s="83">
        <v>3</v>
      </c>
      <c r="AD218" s="83">
        <v>2</v>
      </c>
      <c r="AE218" s="83">
        <v>0</v>
      </c>
      <c r="AF218" s="83">
        <v>0</v>
      </c>
      <c r="AG218" s="83">
        <v>2</v>
      </c>
      <c r="AH218" s="83">
        <v>0</v>
      </c>
      <c r="AI218" s="122">
        <v>0</v>
      </c>
      <c r="AJ218" s="122">
        <v>0</v>
      </c>
      <c r="AK218" s="117">
        <v>0</v>
      </c>
      <c r="AL218" s="95">
        <f t="shared" si="26"/>
        <v>0</v>
      </c>
      <c r="AM218" s="123">
        <f t="shared" si="27"/>
        <v>0</v>
      </c>
      <c r="AN218" s="124">
        <f t="shared" si="28"/>
        <v>0</v>
      </c>
      <c r="AO218" s="124">
        <f t="shared" si="29"/>
        <v>0</v>
      </c>
    </row>
    <row r="219" spans="1:41" s="124" customFormat="1" ht="11.25">
      <c r="A219" s="95" t="s">
        <v>34</v>
      </c>
      <c r="B219" s="117" t="s">
        <v>110</v>
      </c>
      <c r="C219" s="118">
        <v>291</v>
      </c>
      <c r="D219" s="83">
        <v>153</v>
      </c>
      <c r="E219" s="83">
        <v>51</v>
      </c>
      <c r="F219" s="83">
        <v>0</v>
      </c>
      <c r="G219" s="83">
        <v>204</v>
      </c>
      <c r="H219" s="119">
        <v>0.7010309278350515</v>
      </c>
      <c r="I219" s="83">
        <v>4</v>
      </c>
      <c r="J219" s="83">
        <v>1</v>
      </c>
      <c r="K219" s="83">
        <v>199</v>
      </c>
      <c r="L219" s="120">
        <v>0.6838487972508591</v>
      </c>
      <c r="M219" s="121">
        <v>8</v>
      </c>
      <c r="N219" s="118">
        <v>4</v>
      </c>
      <c r="O219" s="83">
        <v>50</v>
      </c>
      <c r="P219" s="83">
        <v>0</v>
      </c>
      <c r="Q219" s="83">
        <v>69</v>
      </c>
      <c r="R219" s="83">
        <v>29</v>
      </c>
      <c r="S219" s="83">
        <v>3</v>
      </c>
      <c r="T219" s="83">
        <v>1</v>
      </c>
      <c r="U219" s="83">
        <v>43</v>
      </c>
      <c r="V219" s="83">
        <v>0</v>
      </c>
      <c r="W219" s="122">
        <v>0</v>
      </c>
      <c r="X219" s="122">
        <v>0</v>
      </c>
      <c r="Y219" s="117">
        <v>0</v>
      </c>
      <c r="Z219" s="118">
        <v>0</v>
      </c>
      <c r="AA219" s="83">
        <v>2</v>
      </c>
      <c r="AB219" s="83">
        <v>0</v>
      </c>
      <c r="AC219" s="83">
        <v>3</v>
      </c>
      <c r="AD219" s="83">
        <v>1</v>
      </c>
      <c r="AE219" s="83">
        <v>0</v>
      </c>
      <c r="AF219" s="83">
        <v>0</v>
      </c>
      <c r="AG219" s="83">
        <v>2</v>
      </c>
      <c r="AH219" s="83">
        <v>0</v>
      </c>
      <c r="AI219" s="122">
        <v>0</v>
      </c>
      <c r="AJ219" s="122">
        <v>0</v>
      </c>
      <c r="AK219" s="117">
        <v>0</v>
      </c>
      <c r="AL219" s="95">
        <f aca="true" t="shared" si="30" ref="AL219:AL236">V219+W219+X219+Y219</f>
        <v>0</v>
      </c>
      <c r="AM219" s="123">
        <f aca="true" t="shared" si="31" ref="AM219:AM236">AH219+AI219+AJ219+AK219</f>
        <v>0</v>
      </c>
      <c r="AN219" s="124">
        <f t="shared" si="28"/>
        <v>0</v>
      </c>
      <c r="AO219" s="124">
        <f t="shared" si="29"/>
        <v>0</v>
      </c>
    </row>
    <row r="220" spans="1:41" s="124" customFormat="1" ht="11.25">
      <c r="A220" s="95" t="s">
        <v>34</v>
      </c>
      <c r="B220" s="117" t="s">
        <v>153</v>
      </c>
      <c r="C220" s="118">
        <v>295</v>
      </c>
      <c r="D220" s="83">
        <v>150</v>
      </c>
      <c r="E220" s="83">
        <v>81</v>
      </c>
      <c r="F220" s="83">
        <v>0</v>
      </c>
      <c r="G220" s="83">
        <v>231</v>
      </c>
      <c r="H220" s="119">
        <v>0.7830508474576271</v>
      </c>
      <c r="I220" s="83">
        <v>3</v>
      </c>
      <c r="J220" s="83">
        <v>6</v>
      </c>
      <c r="K220" s="83">
        <v>222</v>
      </c>
      <c r="L220" s="120">
        <v>0.752542372881356</v>
      </c>
      <c r="M220" s="121">
        <v>8</v>
      </c>
      <c r="N220" s="118">
        <v>0</v>
      </c>
      <c r="O220" s="83">
        <v>11</v>
      </c>
      <c r="P220" s="83">
        <v>2</v>
      </c>
      <c r="Q220" s="83">
        <v>116</v>
      </c>
      <c r="R220" s="83">
        <v>47</v>
      </c>
      <c r="S220" s="83">
        <v>22</v>
      </c>
      <c r="T220" s="83">
        <v>5</v>
      </c>
      <c r="U220" s="83">
        <v>19</v>
      </c>
      <c r="V220" s="83">
        <v>0</v>
      </c>
      <c r="W220" s="122">
        <v>0</v>
      </c>
      <c r="X220" s="122">
        <v>0</v>
      </c>
      <c r="Y220" s="117">
        <v>0</v>
      </c>
      <c r="Z220" s="118">
        <v>0</v>
      </c>
      <c r="AA220" s="83">
        <v>0</v>
      </c>
      <c r="AB220" s="83">
        <v>0</v>
      </c>
      <c r="AC220" s="83">
        <v>5</v>
      </c>
      <c r="AD220" s="83">
        <v>2</v>
      </c>
      <c r="AE220" s="83">
        <v>1</v>
      </c>
      <c r="AF220" s="83">
        <v>0</v>
      </c>
      <c r="AG220" s="83">
        <v>0</v>
      </c>
      <c r="AH220" s="83">
        <v>0</v>
      </c>
      <c r="AI220" s="122">
        <v>0</v>
      </c>
      <c r="AJ220" s="122">
        <v>0</v>
      </c>
      <c r="AK220" s="117">
        <v>0</v>
      </c>
      <c r="AL220" s="95">
        <f t="shared" si="30"/>
        <v>0</v>
      </c>
      <c r="AM220" s="123">
        <f t="shared" si="31"/>
        <v>0</v>
      </c>
      <c r="AN220" s="124">
        <f t="shared" si="28"/>
        <v>0</v>
      </c>
      <c r="AO220" s="124">
        <f t="shared" si="29"/>
        <v>0</v>
      </c>
    </row>
    <row r="221" spans="1:41" s="124" customFormat="1" ht="11.25">
      <c r="A221" s="95" t="s">
        <v>34</v>
      </c>
      <c r="B221" s="117" t="s">
        <v>111</v>
      </c>
      <c r="C221" s="118">
        <v>392</v>
      </c>
      <c r="D221" s="83">
        <v>172</v>
      </c>
      <c r="E221" s="83">
        <v>89</v>
      </c>
      <c r="F221" s="83">
        <v>2</v>
      </c>
      <c r="G221" s="83">
        <v>259</v>
      </c>
      <c r="H221" s="119">
        <v>0.6607142857142857</v>
      </c>
      <c r="I221" s="83">
        <v>7</v>
      </c>
      <c r="J221" s="83">
        <v>3</v>
      </c>
      <c r="K221" s="83">
        <v>249</v>
      </c>
      <c r="L221" s="120">
        <v>0.6352040816326531</v>
      </c>
      <c r="M221" s="121">
        <v>10</v>
      </c>
      <c r="N221" s="118">
        <v>3</v>
      </c>
      <c r="O221" s="83">
        <v>55</v>
      </c>
      <c r="P221" s="83">
        <v>7</v>
      </c>
      <c r="Q221" s="83">
        <v>91</v>
      </c>
      <c r="R221" s="83">
        <v>34</v>
      </c>
      <c r="S221" s="83">
        <v>6</v>
      </c>
      <c r="T221" s="83">
        <v>3</v>
      </c>
      <c r="U221" s="83">
        <v>50</v>
      </c>
      <c r="V221" s="83">
        <v>0</v>
      </c>
      <c r="W221" s="122">
        <v>0</v>
      </c>
      <c r="X221" s="122">
        <v>0</v>
      </c>
      <c r="Y221" s="117">
        <v>0</v>
      </c>
      <c r="Z221" s="118">
        <v>0</v>
      </c>
      <c r="AA221" s="83">
        <v>3</v>
      </c>
      <c r="AB221" s="83">
        <v>0</v>
      </c>
      <c r="AC221" s="83">
        <v>4</v>
      </c>
      <c r="AD221" s="83">
        <v>1</v>
      </c>
      <c r="AE221" s="83">
        <v>0</v>
      </c>
      <c r="AF221" s="83">
        <v>0</v>
      </c>
      <c r="AG221" s="83">
        <v>2</v>
      </c>
      <c r="AH221" s="83">
        <v>0</v>
      </c>
      <c r="AI221" s="122">
        <v>0</v>
      </c>
      <c r="AJ221" s="122">
        <v>0</v>
      </c>
      <c r="AK221" s="117">
        <v>0</v>
      </c>
      <c r="AL221" s="95">
        <f t="shared" si="30"/>
        <v>0</v>
      </c>
      <c r="AM221" s="123">
        <f t="shared" si="31"/>
        <v>0</v>
      </c>
      <c r="AN221" s="124">
        <f t="shared" si="28"/>
        <v>0</v>
      </c>
      <c r="AO221" s="124">
        <f t="shared" si="29"/>
        <v>0</v>
      </c>
    </row>
    <row r="222" spans="1:41" s="124" customFormat="1" ht="11.25">
      <c r="A222" s="95" t="s">
        <v>35</v>
      </c>
      <c r="B222" s="117" t="s">
        <v>113</v>
      </c>
      <c r="C222" s="118">
        <v>479</v>
      </c>
      <c r="D222" s="83">
        <v>202</v>
      </c>
      <c r="E222" s="83">
        <v>86</v>
      </c>
      <c r="F222" s="83">
        <v>0</v>
      </c>
      <c r="G222" s="83">
        <v>288</v>
      </c>
      <c r="H222" s="119">
        <v>0.6012526096033403</v>
      </c>
      <c r="I222" s="83">
        <v>9</v>
      </c>
      <c r="J222" s="83">
        <v>1</v>
      </c>
      <c r="K222" s="83">
        <v>278</v>
      </c>
      <c r="L222" s="120">
        <v>0.5803757828810021</v>
      </c>
      <c r="M222" s="121">
        <v>10</v>
      </c>
      <c r="N222" s="118">
        <v>4</v>
      </c>
      <c r="O222" s="83">
        <v>52</v>
      </c>
      <c r="P222" s="83">
        <v>3</v>
      </c>
      <c r="Q222" s="83">
        <v>89</v>
      </c>
      <c r="R222" s="83">
        <v>78</v>
      </c>
      <c r="S222" s="83">
        <v>6</v>
      </c>
      <c r="T222" s="83">
        <v>5</v>
      </c>
      <c r="U222" s="83">
        <v>41</v>
      </c>
      <c r="V222" s="83">
        <v>0</v>
      </c>
      <c r="W222" s="122">
        <v>0</v>
      </c>
      <c r="X222" s="122">
        <v>0</v>
      </c>
      <c r="Y222" s="117">
        <v>0</v>
      </c>
      <c r="Z222" s="118">
        <v>0</v>
      </c>
      <c r="AA222" s="83">
        <v>2</v>
      </c>
      <c r="AB222" s="83">
        <v>0</v>
      </c>
      <c r="AC222" s="83">
        <v>4</v>
      </c>
      <c r="AD222" s="83">
        <v>3</v>
      </c>
      <c r="AE222" s="83">
        <v>0</v>
      </c>
      <c r="AF222" s="83">
        <v>0</v>
      </c>
      <c r="AG222" s="83">
        <v>1</v>
      </c>
      <c r="AH222" s="83">
        <v>0</v>
      </c>
      <c r="AI222" s="122">
        <v>0</v>
      </c>
      <c r="AJ222" s="122">
        <v>0</v>
      </c>
      <c r="AK222" s="122">
        <v>0</v>
      </c>
      <c r="AL222" s="95">
        <f t="shared" si="30"/>
        <v>0</v>
      </c>
      <c r="AM222" s="123">
        <f t="shared" si="31"/>
        <v>0</v>
      </c>
      <c r="AN222" s="124">
        <f t="shared" si="28"/>
        <v>0</v>
      </c>
      <c r="AO222" s="124">
        <f t="shared" si="29"/>
        <v>0</v>
      </c>
    </row>
    <row r="223" spans="1:41" s="124" customFormat="1" ht="11.25">
      <c r="A223" s="95" t="s">
        <v>34</v>
      </c>
      <c r="B223" s="117" t="s">
        <v>114</v>
      </c>
      <c r="C223" s="118">
        <v>503</v>
      </c>
      <c r="D223" s="83">
        <v>284</v>
      </c>
      <c r="E223" s="83">
        <v>35</v>
      </c>
      <c r="F223" s="83">
        <v>0</v>
      </c>
      <c r="G223" s="83">
        <v>319</v>
      </c>
      <c r="H223" s="119">
        <v>0.6341948310139165</v>
      </c>
      <c r="I223" s="83">
        <v>4</v>
      </c>
      <c r="J223" s="83">
        <v>3</v>
      </c>
      <c r="K223" s="83">
        <v>312</v>
      </c>
      <c r="L223" s="120">
        <v>0.6202783300198808</v>
      </c>
      <c r="M223" s="121">
        <v>10</v>
      </c>
      <c r="N223" s="118">
        <v>4</v>
      </c>
      <c r="O223" s="83">
        <v>30</v>
      </c>
      <c r="P223" s="83">
        <v>6</v>
      </c>
      <c r="Q223" s="83">
        <v>144</v>
      </c>
      <c r="R223" s="83">
        <v>55</v>
      </c>
      <c r="S223" s="83">
        <v>5</v>
      </c>
      <c r="T223" s="83">
        <v>9</v>
      </c>
      <c r="U223" s="83">
        <v>59</v>
      </c>
      <c r="V223" s="83">
        <v>0</v>
      </c>
      <c r="W223" s="122">
        <v>0</v>
      </c>
      <c r="X223" s="122">
        <v>0</v>
      </c>
      <c r="Y223" s="117">
        <v>0</v>
      </c>
      <c r="Z223" s="118">
        <v>0</v>
      </c>
      <c r="AA223" s="83">
        <v>1</v>
      </c>
      <c r="AB223" s="83">
        <v>0</v>
      </c>
      <c r="AC223" s="83">
        <v>5</v>
      </c>
      <c r="AD223" s="83">
        <v>2</v>
      </c>
      <c r="AE223" s="83">
        <v>0</v>
      </c>
      <c r="AF223" s="83">
        <v>0</v>
      </c>
      <c r="AG223" s="83">
        <v>2</v>
      </c>
      <c r="AH223" s="83">
        <v>0</v>
      </c>
      <c r="AI223" s="122">
        <v>0</v>
      </c>
      <c r="AJ223" s="122">
        <v>0</v>
      </c>
      <c r="AK223" s="122">
        <v>0</v>
      </c>
      <c r="AL223" s="95">
        <f t="shared" si="30"/>
        <v>0</v>
      </c>
      <c r="AM223" s="123">
        <f t="shared" si="31"/>
        <v>0</v>
      </c>
      <c r="AN223" s="124">
        <f t="shared" si="28"/>
        <v>0</v>
      </c>
      <c r="AO223" s="124">
        <f t="shared" si="29"/>
        <v>0</v>
      </c>
    </row>
    <row r="224" spans="1:41" s="124" customFormat="1" ht="11.25">
      <c r="A224" s="95" t="s">
        <v>34</v>
      </c>
      <c r="B224" s="117" t="s">
        <v>115</v>
      </c>
      <c r="C224" s="118">
        <v>378</v>
      </c>
      <c r="D224" s="83">
        <v>126</v>
      </c>
      <c r="E224" s="83">
        <v>111</v>
      </c>
      <c r="F224" s="83">
        <v>4</v>
      </c>
      <c r="G224" s="83">
        <v>233</v>
      </c>
      <c r="H224" s="119">
        <v>0.6164021164021164</v>
      </c>
      <c r="I224" s="83">
        <v>8</v>
      </c>
      <c r="J224" s="83">
        <v>0</v>
      </c>
      <c r="K224" s="83">
        <v>225</v>
      </c>
      <c r="L224" s="120">
        <v>0.5952380952380952</v>
      </c>
      <c r="M224" s="121">
        <v>10</v>
      </c>
      <c r="N224" s="118">
        <v>4</v>
      </c>
      <c r="O224" s="83">
        <v>59</v>
      </c>
      <c r="P224" s="83">
        <v>7</v>
      </c>
      <c r="Q224" s="83">
        <v>38</v>
      </c>
      <c r="R224" s="83">
        <v>63</v>
      </c>
      <c r="S224" s="83">
        <v>7</v>
      </c>
      <c r="T224" s="83">
        <v>6</v>
      </c>
      <c r="U224" s="83">
        <v>41</v>
      </c>
      <c r="V224" s="83">
        <v>0</v>
      </c>
      <c r="W224" s="122">
        <v>0</v>
      </c>
      <c r="X224" s="122">
        <v>0</v>
      </c>
      <c r="Y224" s="117">
        <v>0</v>
      </c>
      <c r="Z224" s="118">
        <v>0</v>
      </c>
      <c r="AA224" s="83">
        <v>3</v>
      </c>
      <c r="AB224" s="83">
        <v>0</v>
      </c>
      <c r="AC224" s="83">
        <v>2</v>
      </c>
      <c r="AD224" s="83">
        <v>3</v>
      </c>
      <c r="AE224" s="83">
        <v>0</v>
      </c>
      <c r="AF224" s="83">
        <v>0</v>
      </c>
      <c r="AG224" s="83">
        <v>2</v>
      </c>
      <c r="AH224" s="83">
        <v>0</v>
      </c>
      <c r="AI224" s="83">
        <v>0</v>
      </c>
      <c r="AJ224" s="83">
        <v>0</v>
      </c>
      <c r="AK224" s="122">
        <v>0</v>
      </c>
      <c r="AL224" s="95">
        <f t="shared" si="30"/>
        <v>0</v>
      </c>
      <c r="AM224" s="123">
        <f t="shared" si="31"/>
        <v>0</v>
      </c>
      <c r="AN224" s="124">
        <f t="shared" si="28"/>
        <v>0</v>
      </c>
      <c r="AO224" s="124">
        <f t="shared" si="29"/>
        <v>0</v>
      </c>
    </row>
    <row r="225" spans="1:41" s="124" customFormat="1" ht="11.25">
      <c r="A225" s="95" t="s">
        <v>34</v>
      </c>
      <c r="B225" s="117" t="s">
        <v>154</v>
      </c>
      <c r="C225" s="118">
        <v>298</v>
      </c>
      <c r="D225" s="83">
        <v>222</v>
      </c>
      <c r="E225" s="83">
        <v>27</v>
      </c>
      <c r="F225" s="83">
        <v>0</v>
      </c>
      <c r="G225" s="83">
        <v>249</v>
      </c>
      <c r="H225" s="119">
        <v>0.8355704697986577</v>
      </c>
      <c r="I225" s="83">
        <v>6</v>
      </c>
      <c r="J225" s="83">
        <v>4</v>
      </c>
      <c r="K225" s="83">
        <v>239</v>
      </c>
      <c r="L225" s="120">
        <v>0.802013422818792</v>
      </c>
      <c r="M225" s="121">
        <v>10</v>
      </c>
      <c r="N225" s="118">
        <v>2</v>
      </c>
      <c r="O225" s="83">
        <v>17</v>
      </c>
      <c r="P225" s="83">
        <v>0</v>
      </c>
      <c r="Q225" s="83">
        <v>66</v>
      </c>
      <c r="R225" s="83">
        <v>85</v>
      </c>
      <c r="S225" s="83">
        <v>25</v>
      </c>
      <c r="T225" s="83">
        <v>8</v>
      </c>
      <c r="U225" s="83">
        <v>36</v>
      </c>
      <c r="V225" s="83">
        <v>0</v>
      </c>
      <c r="W225" s="122">
        <v>0</v>
      </c>
      <c r="X225" s="122">
        <v>0</v>
      </c>
      <c r="Y225" s="117">
        <v>0</v>
      </c>
      <c r="Z225" s="118">
        <v>0</v>
      </c>
      <c r="AA225" s="83">
        <v>0</v>
      </c>
      <c r="AB225" s="83">
        <v>0</v>
      </c>
      <c r="AC225" s="83">
        <v>3</v>
      </c>
      <c r="AD225" s="83">
        <v>4</v>
      </c>
      <c r="AE225" s="83">
        <v>1</v>
      </c>
      <c r="AF225" s="83">
        <v>0</v>
      </c>
      <c r="AG225" s="83">
        <v>2</v>
      </c>
      <c r="AH225" s="83">
        <v>0</v>
      </c>
      <c r="AI225" s="122">
        <v>0</v>
      </c>
      <c r="AJ225" s="122">
        <v>0</v>
      </c>
      <c r="AK225" s="122">
        <v>0</v>
      </c>
      <c r="AL225" s="95">
        <f t="shared" si="30"/>
        <v>0</v>
      </c>
      <c r="AM225" s="123">
        <f t="shared" si="31"/>
        <v>0</v>
      </c>
      <c r="AN225" s="124">
        <f t="shared" si="28"/>
        <v>0</v>
      </c>
      <c r="AO225" s="124">
        <f t="shared" si="29"/>
        <v>0</v>
      </c>
    </row>
    <row r="226" spans="1:41" s="124" customFormat="1" ht="11.25">
      <c r="A226" s="95" t="s">
        <v>35</v>
      </c>
      <c r="B226" s="117" t="s">
        <v>116</v>
      </c>
      <c r="C226" s="118">
        <v>247</v>
      </c>
      <c r="D226" s="83">
        <v>116</v>
      </c>
      <c r="E226" s="83">
        <v>79</v>
      </c>
      <c r="F226" s="83">
        <v>8</v>
      </c>
      <c r="G226" s="83">
        <v>187</v>
      </c>
      <c r="H226" s="119">
        <v>0.757085020242915</v>
      </c>
      <c r="I226" s="83">
        <v>3</v>
      </c>
      <c r="J226" s="83">
        <v>2</v>
      </c>
      <c r="K226" s="83">
        <v>182</v>
      </c>
      <c r="L226" s="120">
        <v>0.7368421052631579</v>
      </c>
      <c r="M226" s="121">
        <v>8</v>
      </c>
      <c r="N226" s="118">
        <v>2</v>
      </c>
      <c r="O226" s="83">
        <v>12</v>
      </c>
      <c r="P226" s="83">
        <v>3</v>
      </c>
      <c r="Q226" s="83">
        <v>77</v>
      </c>
      <c r="R226" s="83">
        <v>27</v>
      </c>
      <c r="S226" s="83">
        <v>7</v>
      </c>
      <c r="T226" s="83">
        <v>2</v>
      </c>
      <c r="U226" s="83">
        <v>52</v>
      </c>
      <c r="V226" s="83">
        <v>0</v>
      </c>
      <c r="W226" s="122">
        <v>0</v>
      </c>
      <c r="X226" s="122">
        <v>0</v>
      </c>
      <c r="Y226" s="117">
        <v>0</v>
      </c>
      <c r="Z226" s="118">
        <v>0</v>
      </c>
      <c r="AA226" s="83">
        <v>0</v>
      </c>
      <c r="AB226" s="83">
        <v>0</v>
      </c>
      <c r="AC226" s="83">
        <v>4</v>
      </c>
      <c r="AD226" s="83">
        <v>1</v>
      </c>
      <c r="AE226" s="83">
        <v>0</v>
      </c>
      <c r="AF226" s="83">
        <v>0</v>
      </c>
      <c r="AG226" s="83">
        <v>3</v>
      </c>
      <c r="AH226" s="83">
        <v>0</v>
      </c>
      <c r="AI226" s="122">
        <v>0</v>
      </c>
      <c r="AJ226" s="122">
        <v>0</v>
      </c>
      <c r="AK226" s="122">
        <v>0</v>
      </c>
      <c r="AL226" s="95">
        <f t="shared" si="30"/>
        <v>0</v>
      </c>
      <c r="AM226" s="123">
        <f t="shared" si="31"/>
        <v>0</v>
      </c>
      <c r="AN226" s="124">
        <f t="shared" si="28"/>
        <v>0</v>
      </c>
      <c r="AO226" s="124">
        <f t="shared" si="29"/>
        <v>0</v>
      </c>
    </row>
    <row r="227" spans="1:41" s="124" customFormat="1" ht="11.25">
      <c r="A227" s="83" t="s">
        <v>34</v>
      </c>
      <c r="B227" s="83" t="s">
        <v>73</v>
      </c>
      <c r="C227" s="83">
        <v>297</v>
      </c>
      <c r="D227" s="83">
        <v>188</v>
      </c>
      <c r="E227" s="83">
        <v>31</v>
      </c>
      <c r="F227" s="83">
        <v>0</v>
      </c>
      <c r="G227" s="83">
        <v>219</v>
      </c>
      <c r="H227" s="119">
        <v>0.7373737373737373</v>
      </c>
      <c r="I227" s="83">
        <v>5</v>
      </c>
      <c r="J227" s="83">
        <v>2</v>
      </c>
      <c r="K227" s="83">
        <v>212</v>
      </c>
      <c r="L227" s="119">
        <v>0.7138047138047138</v>
      </c>
      <c r="M227" s="83">
        <v>10</v>
      </c>
      <c r="N227" s="83">
        <v>2</v>
      </c>
      <c r="O227" s="83">
        <v>16</v>
      </c>
      <c r="P227" s="83">
        <v>0</v>
      </c>
      <c r="Q227" s="83">
        <v>75</v>
      </c>
      <c r="R227" s="83">
        <v>49</v>
      </c>
      <c r="S227" s="83">
        <v>6</v>
      </c>
      <c r="T227" s="83">
        <v>12</v>
      </c>
      <c r="U227" s="83">
        <v>52</v>
      </c>
      <c r="V227" s="83">
        <v>0</v>
      </c>
      <c r="W227" s="83">
        <v>0</v>
      </c>
      <c r="X227" s="83">
        <v>0</v>
      </c>
      <c r="Y227" s="83">
        <v>0</v>
      </c>
      <c r="Z227" s="83">
        <v>0</v>
      </c>
      <c r="AA227" s="83">
        <v>0</v>
      </c>
      <c r="AB227" s="83">
        <v>0</v>
      </c>
      <c r="AC227" s="83">
        <v>4</v>
      </c>
      <c r="AD227" s="83">
        <v>3</v>
      </c>
      <c r="AE227" s="83">
        <v>0</v>
      </c>
      <c r="AF227" s="83">
        <v>0</v>
      </c>
      <c r="AG227" s="83">
        <v>3</v>
      </c>
      <c r="AH227" s="83">
        <v>0</v>
      </c>
      <c r="AI227" s="83">
        <v>0</v>
      </c>
      <c r="AJ227" s="83">
        <v>0</v>
      </c>
      <c r="AK227" s="83">
        <v>0</v>
      </c>
      <c r="AL227" s="83">
        <f t="shared" si="30"/>
        <v>0</v>
      </c>
      <c r="AM227" s="127">
        <f t="shared" si="31"/>
        <v>0</v>
      </c>
      <c r="AN227" s="124">
        <f t="shared" si="28"/>
        <v>0</v>
      </c>
      <c r="AO227" s="124">
        <f t="shared" si="29"/>
        <v>0</v>
      </c>
    </row>
    <row r="228" spans="1:41" s="124" customFormat="1" ht="11.25">
      <c r="A228" s="136" t="s">
        <v>34</v>
      </c>
      <c r="B228" s="137" t="s">
        <v>74</v>
      </c>
      <c r="C228" s="138">
        <v>219</v>
      </c>
      <c r="D228" s="139">
        <v>164</v>
      </c>
      <c r="E228" s="139">
        <v>32</v>
      </c>
      <c r="F228" s="139">
        <v>0</v>
      </c>
      <c r="G228" s="139">
        <v>196</v>
      </c>
      <c r="H228" s="140">
        <v>0.8949771689497716</v>
      </c>
      <c r="I228" s="139">
        <v>4</v>
      </c>
      <c r="J228" s="139">
        <v>4</v>
      </c>
      <c r="K228" s="139">
        <v>188</v>
      </c>
      <c r="L228" s="141">
        <v>0.8584474885844748</v>
      </c>
      <c r="M228" s="142">
        <v>8</v>
      </c>
      <c r="N228" s="138">
        <v>2</v>
      </c>
      <c r="O228" s="139">
        <v>61</v>
      </c>
      <c r="P228" s="139">
        <v>4</v>
      </c>
      <c r="Q228" s="139">
        <v>24</v>
      </c>
      <c r="R228" s="139">
        <v>56</v>
      </c>
      <c r="S228" s="139">
        <v>3</v>
      </c>
      <c r="T228" s="139">
        <v>2</v>
      </c>
      <c r="U228" s="139">
        <v>36</v>
      </c>
      <c r="V228" s="139">
        <v>0</v>
      </c>
      <c r="W228" s="143">
        <v>0</v>
      </c>
      <c r="X228" s="143">
        <v>0</v>
      </c>
      <c r="Y228" s="137">
        <v>0</v>
      </c>
      <c r="Z228" s="138">
        <v>0</v>
      </c>
      <c r="AA228" s="139">
        <v>3</v>
      </c>
      <c r="AB228" s="139">
        <v>0</v>
      </c>
      <c r="AC228" s="139">
        <v>1</v>
      </c>
      <c r="AD228" s="139">
        <v>3</v>
      </c>
      <c r="AE228" s="139">
        <v>0</v>
      </c>
      <c r="AF228" s="139">
        <v>0</v>
      </c>
      <c r="AG228" s="139">
        <v>1</v>
      </c>
      <c r="AH228" s="139">
        <v>0</v>
      </c>
      <c r="AI228" s="143">
        <v>0</v>
      </c>
      <c r="AJ228" s="143">
        <v>0</v>
      </c>
      <c r="AK228" s="137">
        <v>0</v>
      </c>
      <c r="AL228" s="136">
        <f t="shared" si="30"/>
        <v>0</v>
      </c>
      <c r="AM228" s="144">
        <f t="shared" si="31"/>
        <v>0</v>
      </c>
      <c r="AN228" s="124">
        <f t="shared" si="28"/>
        <v>0</v>
      </c>
      <c r="AO228" s="124">
        <f t="shared" si="29"/>
        <v>0</v>
      </c>
    </row>
    <row r="229" spans="1:41" s="124" customFormat="1" ht="11.25">
      <c r="A229" s="95" t="s">
        <v>35</v>
      </c>
      <c r="B229" s="117" t="s">
        <v>125</v>
      </c>
      <c r="C229" s="118">
        <v>410</v>
      </c>
      <c r="D229" s="83">
        <v>228</v>
      </c>
      <c r="E229" s="83">
        <v>25</v>
      </c>
      <c r="F229" s="83">
        <v>1</v>
      </c>
      <c r="G229" s="83">
        <v>252</v>
      </c>
      <c r="H229" s="119">
        <v>0.6146341463414634</v>
      </c>
      <c r="I229" s="83">
        <v>5</v>
      </c>
      <c r="J229" s="83">
        <v>3</v>
      </c>
      <c r="K229" s="83">
        <v>244</v>
      </c>
      <c r="L229" s="120">
        <v>0.5951219512195122</v>
      </c>
      <c r="M229" s="121">
        <v>10</v>
      </c>
      <c r="N229" s="118">
        <v>4</v>
      </c>
      <c r="O229" s="83">
        <v>12</v>
      </c>
      <c r="P229" s="83">
        <v>4</v>
      </c>
      <c r="Q229" s="83">
        <v>66</v>
      </c>
      <c r="R229" s="83">
        <v>92</v>
      </c>
      <c r="S229" s="83">
        <v>30</v>
      </c>
      <c r="T229" s="83">
        <v>1</v>
      </c>
      <c r="U229" s="83">
        <v>35</v>
      </c>
      <c r="V229" s="83">
        <v>0</v>
      </c>
      <c r="W229" s="122">
        <v>0</v>
      </c>
      <c r="X229" s="122">
        <v>0</v>
      </c>
      <c r="Y229" s="117">
        <v>0</v>
      </c>
      <c r="Z229" s="118">
        <v>0</v>
      </c>
      <c r="AA229" s="83">
        <v>0</v>
      </c>
      <c r="AB229" s="83">
        <v>0</v>
      </c>
      <c r="AC229" s="83">
        <v>3</v>
      </c>
      <c r="AD229" s="83">
        <v>5</v>
      </c>
      <c r="AE229" s="83">
        <v>1</v>
      </c>
      <c r="AF229" s="83">
        <v>0</v>
      </c>
      <c r="AG229" s="83">
        <v>1</v>
      </c>
      <c r="AH229" s="83">
        <v>0</v>
      </c>
      <c r="AI229" s="122">
        <v>0</v>
      </c>
      <c r="AJ229" s="122">
        <v>0</v>
      </c>
      <c r="AK229" s="122">
        <v>0</v>
      </c>
      <c r="AL229" s="95">
        <f t="shared" si="30"/>
        <v>0</v>
      </c>
      <c r="AM229" s="123">
        <f t="shared" si="31"/>
        <v>0</v>
      </c>
      <c r="AN229" s="124">
        <f t="shared" si="28"/>
        <v>0</v>
      </c>
      <c r="AO229" s="124">
        <f t="shared" si="29"/>
        <v>0</v>
      </c>
    </row>
    <row r="230" spans="1:41" s="124" customFormat="1" ht="11.25">
      <c r="A230" s="95" t="s">
        <v>34</v>
      </c>
      <c r="B230" s="117" t="s">
        <v>117</v>
      </c>
      <c r="C230" s="118">
        <v>290</v>
      </c>
      <c r="D230" s="83">
        <v>161</v>
      </c>
      <c r="E230" s="83">
        <v>40</v>
      </c>
      <c r="F230" s="83">
        <v>0</v>
      </c>
      <c r="G230" s="83">
        <v>201</v>
      </c>
      <c r="H230" s="119">
        <v>0.6931034482758621</v>
      </c>
      <c r="I230" s="83">
        <v>1</v>
      </c>
      <c r="J230" s="83">
        <v>5</v>
      </c>
      <c r="K230" s="83">
        <v>195</v>
      </c>
      <c r="L230" s="120">
        <v>0.6724137931034483</v>
      </c>
      <c r="M230" s="121">
        <v>8</v>
      </c>
      <c r="N230" s="118">
        <v>2</v>
      </c>
      <c r="O230" s="83">
        <v>38</v>
      </c>
      <c r="P230" s="83">
        <v>3</v>
      </c>
      <c r="Q230" s="83">
        <v>53</v>
      </c>
      <c r="R230" s="83">
        <v>30</v>
      </c>
      <c r="S230" s="83">
        <v>1</v>
      </c>
      <c r="T230" s="83">
        <v>11</v>
      </c>
      <c r="U230" s="83">
        <v>57</v>
      </c>
      <c r="V230" s="83">
        <v>0</v>
      </c>
      <c r="W230" s="122">
        <v>0</v>
      </c>
      <c r="X230" s="122">
        <v>0</v>
      </c>
      <c r="Y230" s="117">
        <v>0</v>
      </c>
      <c r="Z230" s="118">
        <v>0</v>
      </c>
      <c r="AA230" s="83">
        <v>2</v>
      </c>
      <c r="AB230" s="83">
        <v>0</v>
      </c>
      <c r="AC230" s="83">
        <v>2</v>
      </c>
      <c r="AD230" s="83">
        <v>1</v>
      </c>
      <c r="AE230" s="83">
        <v>0</v>
      </c>
      <c r="AF230" s="83">
        <v>0</v>
      </c>
      <c r="AG230" s="83">
        <v>3</v>
      </c>
      <c r="AH230" s="83">
        <v>0</v>
      </c>
      <c r="AI230" s="122">
        <v>0</v>
      </c>
      <c r="AJ230" s="122">
        <v>0</v>
      </c>
      <c r="AK230" s="122">
        <v>0</v>
      </c>
      <c r="AL230" s="95">
        <f t="shared" si="30"/>
        <v>0</v>
      </c>
      <c r="AM230" s="123">
        <f t="shared" si="31"/>
        <v>0</v>
      </c>
      <c r="AN230" s="124">
        <f t="shared" si="28"/>
        <v>0</v>
      </c>
      <c r="AO230" s="124">
        <f t="shared" si="29"/>
        <v>0</v>
      </c>
    </row>
    <row r="231" spans="1:41" s="124" customFormat="1" ht="11.25">
      <c r="A231" s="95" t="s">
        <v>35</v>
      </c>
      <c r="B231" s="117" t="s">
        <v>118</v>
      </c>
      <c r="C231" s="118">
        <v>403</v>
      </c>
      <c r="D231" s="83">
        <v>293</v>
      </c>
      <c r="E231" s="83">
        <v>52</v>
      </c>
      <c r="F231" s="83">
        <v>2</v>
      </c>
      <c r="G231" s="83">
        <v>343</v>
      </c>
      <c r="H231" s="119">
        <v>0.8511166253101737</v>
      </c>
      <c r="I231" s="83">
        <v>3</v>
      </c>
      <c r="J231" s="83">
        <v>12</v>
      </c>
      <c r="K231" s="83">
        <v>328</v>
      </c>
      <c r="L231" s="120">
        <v>0.8138957816377171</v>
      </c>
      <c r="M231" s="121">
        <v>10</v>
      </c>
      <c r="N231" s="118">
        <v>3</v>
      </c>
      <c r="O231" s="83">
        <v>86</v>
      </c>
      <c r="P231" s="83">
        <v>5</v>
      </c>
      <c r="Q231" s="83">
        <v>91</v>
      </c>
      <c r="R231" s="83">
        <v>65</v>
      </c>
      <c r="S231" s="83">
        <v>7</v>
      </c>
      <c r="T231" s="83">
        <v>7</v>
      </c>
      <c r="U231" s="83">
        <v>64</v>
      </c>
      <c r="V231" s="83">
        <v>0</v>
      </c>
      <c r="W231" s="122">
        <v>0</v>
      </c>
      <c r="X231" s="122">
        <v>0</v>
      </c>
      <c r="Y231" s="117">
        <v>0</v>
      </c>
      <c r="Z231" s="118">
        <v>0</v>
      </c>
      <c r="AA231" s="83">
        <v>3</v>
      </c>
      <c r="AB231" s="83">
        <v>0</v>
      </c>
      <c r="AC231" s="83">
        <v>3</v>
      </c>
      <c r="AD231" s="83">
        <v>2</v>
      </c>
      <c r="AE231" s="83">
        <v>0</v>
      </c>
      <c r="AF231" s="83">
        <v>0</v>
      </c>
      <c r="AG231" s="83">
        <v>2</v>
      </c>
      <c r="AH231" s="83">
        <v>0</v>
      </c>
      <c r="AI231" s="122">
        <v>0</v>
      </c>
      <c r="AJ231" s="122">
        <v>0</v>
      </c>
      <c r="AK231" s="122">
        <v>0</v>
      </c>
      <c r="AL231" s="95">
        <f t="shared" si="30"/>
        <v>0</v>
      </c>
      <c r="AM231" s="123">
        <f t="shared" si="31"/>
        <v>0</v>
      </c>
      <c r="AN231" s="124">
        <f t="shared" si="28"/>
        <v>0</v>
      </c>
      <c r="AO231" s="124">
        <f t="shared" si="29"/>
        <v>0</v>
      </c>
    </row>
    <row r="232" spans="1:41" s="124" customFormat="1" ht="11.25">
      <c r="A232" s="95" t="s">
        <v>34</v>
      </c>
      <c r="B232" s="125" t="s">
        <v>119</v>
      </c>
      <c r="C232" s="126">
        <v>256</v>
      </c>
      <c r="D232" s="127">
        <v>149</v>
      </c>
      <c r="E232" s="127">
        <v>42</v>
      </c>
      <c r="F232" s="127">
        <v>2</v>
      </c>
      <c r="G232" s="127">
        <v>189</v>
      </c>
      <c r="H232" s="119">
        <v>0.73828125</v>
      </c>
      <c r="I232" s="127">
        <v>2</v>
      </c>
      <c r="J232" s="127">
        <v>2</v>
      </c>
      <c r="K232" s="128">
        <v>185</v>
      </c>
      <c r="L232" s="129">
        <v>0.72265625</v>
      </c>
      <c r="M232" s="130">
        <v>8</v>
      </c>
      <c r="N232" s="131">
        <v>0</v>
      </c>
      <c r="O232" s="132">
        <v>19</v>
      </c>
      <c r="P232" s="132">
        <v>4</v>
      </c>
      <c r="Q232" s="132">
        <v>77</v>
      </c>
      <c r="R232" s="132">
        <v>36</v>
      </c>
      <c r="S232" s="132">
        <v>3</v>
      </c>
      <c r="T232" s="132">
        <v>4</v>
      </c>
      <c r="U232" s="132">
        <v>42</v>
      </c>
      <c r="V232" s="83">
        <v>0</v>
      </c>
      <c r="W232" s="122">
        <v>0</v>
      </c>
      <c r="X232" s="122">
        <v>0</v>
      </c>
      <c r="Y232" s="117">
        <v>0</v>
      </c>
      <c r="Z232" s="126">
        <v>0</v>
      </c>
      <c r="AA232" s="127">
        <v>1</v>
      </c>
      <c r="AB232" s="127">
        <v>0</v>
      </c>
      <c r="AC232" s="127">
        <v>4</v>
      </c>
      <c r="AD232" s="127">
        <v>1</v>
      </c>
      <c r="AE232" s="127">
        <v>0</v>
      </c>
      <c r="AF232" s="127">
        <v>0</v>
      </c>
      <c r="AG232" s="127">
        <v>2</v>
      </c>
      <c r="AH232" s="127">
        <v>0</v>
      </c>
      <c r="AI232" s="133">
        <v>0</v>
      </c>
      <c r="AJ232" s="133">
        <v>0</v>
      </c>
      <c r="AK232" s="133">
        <v>0</v>
      </c>
      <c r="AL232" s="95">
        <f t="shared" si="30"/>
        <v>0</v>
      </c>
      <c r="AM232" s="123">
        <f t="shared" si="31"/>
        <v>0</v>
      </c>
      <c r="AN232" s="124">
        <f t="shared" si="28"/>
        <v>0</v>
      </c>
      <c r="AO232" s="124">
        <f t="shared" si="29"/>
        <v>0</v>
      </c>
    </row>
    <row r="233" spans="1:41" s="124" customFormat="1" ht="11.25">
      <c r="A233" s="95" t="s">
        <v>34</v>
      </c>
      <c r="B233" s="117" t="s">
        <v>155</v>
      </c>
      <c r="C233" s="118">
        <v>238</v>
      </c>
      <c r="D233" s="83">
        <v>166</v>
      </c>
      <c r="E233" s="83">
        <v>16</v>
      </c>
      <c r="F233" s="83">
        <v>0</v>
      </c>
      <c r="G233" s="83">
        <v>182</v>
      </c>
      <c r="H233" s="119">
        <v>0.7647058823529411</v>
      </c>
      <c r="I233" s="83">
        <v>3</v>
      </c>
      <c r="J233" s="83">
        <v>3</v>
      </c>
      <c r="K233" s="83">
        <v>176</v>
      </c>
      <c r="L233" s="120">
        <v>0.7394957983193278</v>
      </c>
      <c r="M233" s="121">
        <v>8</v>
      </c>
      <c r="N233" s="118">
        <v>2</v>
      </c>
      <c r="O233" s="83">
        <v>9</v>
      </c>
      <c r="P233" s="83">
        <v>2</v>
      </c>
      <c r="Q233" s="83">
        <v>76</v>
      </c>
      <c r="R233" s="83">
        <v>30</v>
      </c>
      <c r="S233" s="83">
        <v>5</v>
      </c>
      <c r="T233" s="83">
        <v>0</v>
      </c>
      <c r="U233" s="83">
        <v>52</v>
      </c>
      <c r="V233" s="83">
        <v>0</v>
      </c>
      <c r="W233" s="122">
        <v>0</v>
      </c>
      <c r="X233" s="122">
        <v>0</v>
      </c>
      <c r="Y233" s="117">
        <v>0</v>
      </c>
      <c r="Z233" s="118">
        <v>0</v>
      </c>
      <c r="AA233" s="83">
        <v>0</v>
      </c>
      <c r="AB233" s="83">
        <v>0</v>
      </c>
      <c r="AC233" s="83">
        <v>4</v>
      </c>
      <c r="AD233" s="83">
        <v>1</v>
      </c>
      <c r="AE233" s="83">
        <v>0</v>
      </c>
      <c r="AF233" s="83">
        <v>0</v>
      </c>
      <c r="AG233" s="83">
        <v>3</v>
      </c>
      <c r="AH233" s="83">
        <v>0</v>
      </c>
      <c r="AI233" s="122">
        <v>0</v>
      </c>
      <c r="AJ233" s="122">
        <v>0</v>
      </c>
      <c r="AK233" s="122">
        <v>0</v>
      </c>
      <c r="AL233" s="95">
        <f t="shared" si="30"/>
        <v>0</v>
      </c>
      <c r="AM233" s="123">
        <f t="shared" si="31"/>
        <v>0</v>
      </c>
      <c r="AN233" s="124">
        <f t="shared" si="28"/>
        <v>0</v>
      </c>
      <c r="AO233" s="124">
        <f t="shared" si="29"/>
        <v>0</v>
      </c>
    </row>
    <row r="234" spans="1:41" s="124" customFormat="1" ht="11.25">
      <c r="A234" s="95" t="s">
        <v>34</v>
      </c>
      <c r="B234" s="117" t="s">
        <v>156</v>
      </c>
      <c r="C234" s="118">
        <v>303</v>
      </c>
      <c r="D234" s="83">
        <v>162</v>
      </c>
      <c r="E234" s="83">
        <v>57</v>
      </c>
      <c r="F234" s="83">
        <v>2</v>
      </c>
      <c r="G234" s="83">
        <v>217</v>
      </c>
      <c r="H234" s="119">
        <v>0.7161716171617162</v>
      </c>
      <c r="I234" s="83">
        <v>4</v>
      </c>
      <c r="J234" s="83">
        <v>1</v>
      </c>
      <c r="K234" s="83">
        <v>212</v>
      </c>
      <c r="L234" s="120">
        <v>0.6996699669966997</v>
      </c>
      <c r="M234" s="121">
        <v>10</v>
      </c>
      <c r="N234" s="118">
        <v>0</v>
      </c>
      <c r="O234" s="83">
        <v>47</v>
      </c>
      <c r="P234" s="83">
        <v>4</v>
      </c>
      <c r="Q234" s="83">
        <v>53</v>
      </c>
      <c r="R234" s="83">
        <v>20</v>
      </c>
      <c r="S234" s="83">
        <v>6</v>
      </c>
      <c r="T234" s="83">
        <v>6</v>
      </c>
      <c r="U234" s="83">
        <v>76</v>
      </c>
      <c r="V234" s="83">
        <v>0</v>
      </c>
      <c r="W234" s="122">
        <v>0</v>
      </c>
      <c r="X234" s="122">
        <v>0</v>
      </c>
      <c r="Y234" s="117">
        <v>0</v>
      </c>
      <c r="Z234" s="118">
        <v>0</v>
      </c>
      <c r="AA234" s="83">
        <v>2</v>
      </c>
      <c r="AB234" s="83">
        <v>0</v>
      </c>
      <c r="AC234" s="83">
        <v>3</v>
      </c>
      <c r="AD234" s="83">
        <v>1</v>
      </c>
      <c r="AE234" s="83">
        <v>0</v>
      </c>
      <c r="AF234" s="83">
        <v>0</v>
      </c>
      <c r="AG234" s="83">
        <v>4</v>
      </c>
      <c r="AH234" s="83">
        <v>0</v>
      </c>
      <c r="AI234" s="122">
        <v>0</v>
      </c>
      <c r="AJ234" s="122">
        <v>0</v>
      </c>
      <c r="AK234" s="122">
        <v>0</v>
      </c>
      <c r="AL234" s="95">
        <f t="shared" si="30"/>
        <v>0</v>
      </c>
      <c r="AM234" s="123">
        <f t="shared" si="31"/>
        <v>0</v>
      </c>
      <c r="AN234" s="124">
        <f t="shared" si="28"/>
        <v>0</v>
      </c>
      <c r="AO234" s="124">
        <f t="shared" si="29"/>
        <v>0</v>
      </c>
    </row>
    <row r="235" spans="1:41" s="124" customFormat="1" ht="11.25">
      <c r="A235" s="95" t="s">
        <v>34</v>
      </c>
      <c r="B235" s="117" t="s">
        <v>68</v>
      </c>
      <c r="C235" s="118">
        <v>238</v>
      </c>
      <c r="D235" s="83">
        <v>159</v>
      </c>
      <c r="E235" s="83">
        <v>12</v>
      </c>
      <c r="F235" s="83">
        <v>0</v>
      </c>
      <c r="G235" s="83">
        <v>171</v>
      </c>
      <c r="H235" s="119">
        <v>0.7184873949579832</v>
      </c>
      <c r="I235" s="83">
        <v>6</v>
      </c>
      <c r="J235" s="83">
        <v>2</v>
      </c>
      <c r="K235" s="83">
        <v>163</v>
      </c>
      <c r="L235" s="120">
        <v>0.6848739495798319</v>
      </c>
      <c r="M235" s="121">
        <v>8</v>
      </c>
      <c r="N235" s="118">
        <v>2</v>
      </c>
      <c r="O235" s="83">
        <v>17</v>
      </c>
      <c r="P235" s="83">
        <v>3</v>
      </c>
      <c r="Q235" s="83">
        <v>51</v>
      </c>
      <c r="R235" s="83">
        <v>45</v>
      </c>
      <c r="S235" s="83">
        <v>7</v>
      </c>
      <c r="T235" s="83">
        <v>4</v>
      </c>
      <c r="U235" s="83">
        <v>34</v>
      </c>
      <c r="V235" s="83">
        <v>0</v>
      </c>
      <c r="W235" s="122">
        <v>0</v>
      </c>
      <c r="X235" s="122">
        <v>0</v>
      </c>
      <c r="Y235" s="117">
        <v>0</v>
      </c>
      <c r="Z235" s="118">
        <v>0</v>
      </c>
      <c r="AA235" s="83">
        <v>1</v>
      </c>
      <c r="AB235" s="83">
        <v>0</v>
      </c>
      <c r="AC235" s="83">
        <v>3</v>
      </c>
      <c r="AD235" s="83">
        <v>2</v>
      </c>
      <c r="AE235" s="83">
        <v>0</v>
      </c>
      <c r="AF235" s="83">
        <v>0</v>
      </c>
      <c r="AG235" s="83">
        <v>2</v>
      </c>
      <c r="AH235" s="83">
        <v>0</v>
      </c>
      <c r="AI235" s="122">
        <v>0</v>
      </c>
      <c r="AJ235" s="122">
        <v>0</v>
      </c>
      <c r="AK235" s="122">
        <v>0</v>
      </c>
      <c r="AL235" s="95">
        <f t="shared" si="30"/>
        <v>0</v>
      </c>
      <c r="AM235" s="123">
        <f t="shared" si="31"/>
        <v>0</v>
      </c>
      <c r="AN235" s="124">
        <f t="shared" si="28"/>
        <v>0</v>
      </c>
      <c r="AO235" s="124">
        <f t="shared" si="29"/>
        <v>0</v>
      </c>
    </row>
    <row r="236" spans="1:41" s="124" customFormat="1" ht="11.25">
      <c r="A236" s="95" t="s">
        <v>34</v>
      </c>
      <c r="B236" s="117" t="s">
        <v>78</v>
      </c>
      <c r="C236" s="118">
        <v>106</v>
      </c>
      <c r="D236" s="83">
        <v>83</v>
      </c>
      <c r="E236" s="83">
        <v>13</v>
      </c>
      <c r="F236" s="83">
        <v>0</v>
      </c>
      <c r="G236" s="83">
        <v>96</v>
      </c>
      <c r="H236" s="119">
        <v>0.9056603773584906</v>
      </c>
      <c r="I236" s="83">
        <v>0</v>
      </c>
      <c r="J236" s="83">
        <v>2</v>
      </c>
      <c r="K236" s="83">
        <v>94</v>
      </c>
      <c r="L236" s="120">
        <v>0.8867924528301887</v>
      </c>
      <c r="M236" s="121">
        <v>6</v>
      </c>
      <c r="N236" s="118">
        <v>1</v>
      </c>
      <c r="O236" s="83">
        <v>2</v>
      </c>
      <c r="P236" s="83">
        <v>0</v>
      </c>
      <c r="Q236" s="83">
        <v>13</v>
      </c>
      <c r="R236" s="83">
        <v>54</v>
      </c>
      <c r="S236" s="83">
        <v>2</v>
      </c>
      <c r="T236" s="83">
        <v>4</v>
      </c>
      <c r="U236" s="83">
        <v>18</v>
      </c>
      <c r="V236" s="83">
        <v>0</v>
      </c>
      <c r="W236" s="122">
        <v>0</v>
      </c>
      <c r="X236" s="122">
        <v>0</v>
      </c>
      <c r="Y236" s="117">
        <v>0</v>
      </c>
      <c r="Z236" s="118">
        <v>0</v>
      </c>
      <c r="AA236" s="83">
        <v>0</v>
      </c>
      <c r="AB236" s="83">
        <v>0</v>
      </c>
      <c r="AC236" s="83">
        <v>1</v>
      </c>
      <c r="AD236" s="83">
        <v>4</v>
      </c>
      <c r="AE236" s="83">
        <v>0</v>
      </c>
      <c r="AF236" s="83">
        <v>0</v>
      </c>
      <c r="AG236" s="83">
        <v>1</v>
      </c>
      <c r="AH236" s="83">
        <v>0</v>
      </c>
      <c r="AI236" s="122">
        <v>0</v>
      </c>
      <c r="AJ236" s="122">
        <v>0</v>
      </c>
      <c r="AK236" s="122">
        <v>0</v>
      </c>
      <c r="AL236" s="95">
        <f t="shared" si="30"/>
        <v>0</v>
      </c>
      <c r="AM236" s="123">
        <f t="shared" si="31"/>
        <v>0</v>
      </c>
      <c r="AN236" s="124">
        <f t="shared" si="28"/>
        <v>0</v>
      </c>
      <c r="AO236" s="124">
        <f t="shared" si="29"/>
        <v>0</v>
      </c>
    </row>
    <row r="237" spans="1:41" s="124" customFormat="1" ht="11.25">
      <c r="A237" s="95" t="s">
        <v>34</v>
      </c>
      <c r="B237" s="117" t="s">
        <v>120</v>
      </c>
      <c r="C237" s="118">
        <v>319</v>
      </c>
      <c r="D237" s="83">
        <v>172</v>
      </c>
      <c r="E237" s="83">
        <v>71</v>
      </c>
      <c r="F237" s="83">
        <v>6</v>
      </c>
      <c r="G237" s="83">
        <v>237</v>
      </c>
      <c r="H237" s="119">
        <v>0.7429467084639498</v>
      </c>
      <c r="I237" s="83">
        <v>5</v>
      </c>
      <c r="J237" s="83">
        <v>2</v>
      </c>
      <c r="K237" s="83">
        <v>230</v>
      </c>
      <c r="L237" s="120">
        <v>0.7210031347962382</v>
      </c>
      <c r="M237" s="121">
        <v>10</v>
      </c>
      <c r="N237" s="118">
        <v>0</v>
      </c>
      <c r="O237" s="83">
        <v>30</v>
      </c>
      <c r="P237" s="83">
        <v>6</v>
      </c>
      <c r="Q237" s="83">
        <v>69</v>
      </c>
      <c r="R237" s="83">
        <v>71</v>
      </c>
      <c r="S237" s="83">
        <v>32</v>
      </c>
      <c r="T237" s="83">
        <v>5</v>
      </c>
      <c r="U237" s="83">
        <v>17</v>
      </c>
      <c r="V237" s="83">
        <v>0</v>
      </c>
      <c r="W237" s="122">
        <v>0</v>
      </c>
      <c r="X237" s="122">
        <v>0</v>
      </c>
      <c r="Y237" s="117">
        <v>0</v>
      </c>
      <c r="Z237" s="118">
        <v>0</v>
      </c>
      <c r="AA237" s="83">
        <v>1</v>
      </c>
      <c r="AB237" s="83">
        <v>0</v>
      </c>
      <c r="AC237" s="83">
        <v>4</v>
      </c>
      <c r="AD237" s="83">
        <v>4</v>
      </c>
      <c r="AE237" s="83">
        <v>1</v>
      </c>
      <c r="AF237" s="83">
        <v>0</v>
      </c>
      <c r="AG237" s="83">
        <v>0</v>
      </c>
      <c r="AH237" s="83">
        <v>0</v>
      </c>
      <c r="AI237" s="122">
        <v>0</v>
      </c>
      <c r="AJ237" s="122">
        <v>0</v>
      </c>
      <c r="AK237" s="122">
        <v>0</v>
      </c>
      <c r="AL237" s="95">
        <f>+V237+W237+X237+Y237</f>
        <v>0</v>
      </c>
      <c r="AM237" s="123">
        <f>+AH237+AI237+AJ237+AK237</f>
        <v>0</v>
      </c>
      <c r="AN237" s="124">
        <f t="shared" si="28"/>
        <v>0</v>
      </c>
      <c r="AO237" s="124">
        <f t="shared" si="29"/>
        <v>0</v>
      </c>
    </row>
    <row r="238" spans="1:41" s="124" customFormat="1" ht="11.25">
      <c r="A238" s="95" t="s">
        <v>34</v>
      </c>
      <c r="B238" s="117" t="s">
        <v>72</v>
      </c>
      <c r="C238" s="118">
        <v>294</v>
      </c>
      <c r="D238" s="83">
        <v>148</v>
      </c>
      <c r="E238" s="83">
        <v>15</v>
      </c>
      <c r="F238" s="83">
        <v>0</v>
      </c>
      <c r="G238" s="83">
        <v>163</v>
      </c>
      <c r="H238" s="119">
        <v>0.5544217687074829</v>
      </c>
      <c r="I238" s="83">
        <v>2</v>
      </c>
      <c r="J238" s="83">
        <v>0</v>
      </c>
      <c r="K238" s="83">
        <v>161</v>
      </c>
      <c r="L238" s="120">
        <v>0.5476190476190477</v>
      </c>
      <c r="M238" s="121">
        <v>10</v>
      </c>
      <c r="N238" s="118">
        <v>0</v>
      </c>
      <c r="O238" s="83">
        <v>37</v>
      </c>
      <c r="P238" s="83">
        <v>4</v>
      </c>
      <c r="Q238" s="83">
        <v>17</v>
      </c>
      <c r="R238" s="83">
        <v>84</v>
      </c>
      <c r="S238" s="83">
        <v>6</v>
      </c>
      <c r="T238" s="83">
        <v>6</v>
      </c>
      <c r="U238" s="83">
        <v>7</v>
      </c>
      <c r="V238" s="83">
        <v>0</v>
      </c>
      <c r="W238" s="122">
        <v>0</v>
      </c>
      <c r="X238" s="122">
        <v>0</v>
      </c>
      <c r="Y238" s="117">
        <v>0</v>
      </c>
      <c r="Z238" s="118">
        <v>0</v>
      </c>
      <c r="AA238" s="83">
        <v>3</v>
      </c>
      <c r="AB238" s="83">
        <v>0</v>
      </c>
      <c r="AC238" s="83">
        <v>1</v>
      </c>
      <c r="AD238" s="83">
        <v>6</v>
      </c>
      <c r="AE238" s="83">
        <v>0</v>
      </c>
      <c r="AF238" s="83">
        <v>0</v>
      </c>
      <c r="AG238" s="83">
        <v>0</v>
      </c>
      <c r="AH238" s="83">
        <v>0</v>
      </c>
      <c r="AI238" s="122">
        <v>0</v>
      </c>
      <c r="AJ238" s="122">
        <v>0</v>
      </c>
      <c r="AK238" s="122">
        <v>0</v>
      </c>
      <c r="AL238" s="95">
        <f>V238+W238+X238+Y238</f>
        <v>0</v>
      </c>
      <c r="AM238" s="123">
        <f>AH238+AI238+AJ238+AK238</f>
        <v>0</v>
      </c>
      <c r="AN238" s="124">
        <f t="shared" si="28"/>
        <v>0</v>
      </c>
      <c r="AO238" s="124">
        <f t="shared" si="29"/>
        <v>0</v>
      </c>
    </row>
    <row r="239" spans="1:41" s="124" customFormat="1" ht="11.25">
      <c r="A239" s="95" t="s">
        <v>35</v>
      </c>
      <c r="B239" s="117" t="s">
        <v>157</v>
      </c>
      <c r="C239" s="118">
        <v>220</v>
      </c>
      <c r="D239" s="83">
        <v>104</v>
      </c>
      <c r="E239" s="83">
        <v>30</v>
      </c>
      <c r="F239" s="83">
        <v>2</v>
      </c>
      <c r="G239" s="83">
        <v>132</v>
      </c>
      <c r="H239" s="119">
        <v>0.6</v>
      </c>
      <c r="I239" s="83">
        <v>0</v>
      </c>
      <c r="J239" s="83">
        <v>2</v>
      </c>
      <c r="K239" s="83">
        <v>130</v>
      </c>
      <c r="L239" s="120">
        <v>0.5909090909090909</v>
      </c>
      <c r="M239" s="121">
        <v>8</v>
      </c>
      <c r="N239" s="118">
        <v>1</v>
      </c>
      <c r="O239" s="83">
        <v>4</v>
      </c>
      <c r="P239" s="83">
        <v>2</v>
      </c>
      <c r="Q239" s="83">
        <v>55</v>
      </c>
      <c r="R239" s="83">
        <v>27</v>
      </c>
      <c r="S239" s="83">
        <v>3</v>
      </c>
      <c r="T239" s="83">
        <v>0</v>
      </c>
      <c r="U239" s="83">
        <v>17</v>
      </c>
      <c r="V239" s="83">
        <v>21</v>
      </c>
      <c r="W239" s="122">
        <v>0</v>
      </c>
      <c r="X239" s="122">
        <v>0</v>
      </c>
      <c r="Y239" s="117">
        <v>0</v>
      </c>
      <c r="Z239" s="118">
        <v>0</v>
      </c>
      <c r="AA239" s="83">
        <v>0</v>
      </c>
      <c r="AB239" s="83">
        <v>0</v>
      </c>
      <c r="AC239" s="83">
        <v>4</v>
      </c>
      <c r="AD239" s="83">
        <v>2</v>
      </c>
      <c r="AE239" s="83">
        <v>0</v>
      </c>
      <c r="AF239" s="83">
        <v>0</v>
      </c>
      <c r="AG239" s="83">
        <v>1</v>
      </c>
      <c r="AH239" s="83">
        <v>1</v>
      </c>
      <c r="AI239" s="122">
        <v>0</v>
      </c>
      <c r="AJ239" s="122">
        <v>0</v>
      </c>
      <c r="AK239" s="122">
        <v>0</v>
      </c>
      <c r="AL239" s="95">
        <f>V239+W239+X239+Y239</f>
        <v>21</v>
      </c>
      <c r="AM239" s="123">
        <f>AH239+AI239+AJ239+AK239</f>
        <v>1</v>
      </c>
      <c r="AN239" s="124">
        <f t="shared" si="28"/>
        <v>0</v>
      </c>
      <c r="AO239" s="124">
        <f t="shared" si="29"/>
        <v>0</v>
      </c>
    </row>
    <row r="240" spans="1:41" s="124" customFormat="1" ht="12" thickBot="1">
      <c r="A240" s="95" t="s">
        <v>35</v>
      </c>
      <c r="B240" s="117" t="s">
        <v>158</v>
      </c>
      <c r="C240" s="118">
        <v>222</v>
      </c>
      <c r="D240" s="83">
        <v>118</v>
      </c>
      <c r="E240" s="83">
        <v>16</v>
      </c>
      <c r="F240" s="83">
        <v>0</v>
      </c>
      <c r="G240" s="83">
        <v>134</v>
      </c>
      <c r="H240" s="119">
        <v>0.6036036036036037</v>
      </c>
      <c r="I240" s="83">
        <v>0</v>
      </c>
      <c r="J240" s="83">
        <v>1</v>
      </c>
      <c r="K240" s="83">
        <v>133</v>
      </c>
      <c r="L240" s="120">
        <v>0.5990990990990991</v>
      </c>
      <c r="M240" s="121">
        <v>8</v>
      </c>
      <c r="N240" s="118">
        <v>1</v>
      </c>
      <c r="O240" s="83">
        <v>19</v>
      </c>
      <c r="P240" s="83">
        <v>0</v>
      </c>
      <c r="Q240" s="83">
        <v>10</v>
      </c>
      <c r="R240" s="83">
        <v>45</v>
      </c>
      <c r="S240" s="83">
        <v>2</v>
      </c>
      <c r="T240" s="83">
        <v>1</v>
      </c>
      <c r="U240" s="83">
        <v>8</v>
      </c>
      <c r="V240" s="83">
        <v>47</v>
      </c>
      <c r="W240" s="122">
        <v>0</v>
      </c>
      <c r="X240" s="122">
        <v>0</v>
      </c>
      <c r="Y240" s="117">
        <v>0</v>
      </c>
      <c r="Z240" s="118">
        <v>0</v>
      </c>
      <c r="AA240" s="83">
        <v>1</v>
      </c>
      <c r="AB240" s="83">
        <v>0</v>
      </c>
      <c r="AC240" s="83">
        <v>0</v>
      </c>
      <c r="AD240" s="83">
        <v>3</v>
      </c>
      <c r="AE240" s="83">
        <v>0</v>
      </c>
      <c r="AF240" s="83">
        <v>0</v>
      </c>
      <c r="AG240" s="83">
        <v>0</v>
      </c>
      <c r="AH240" s="83">
        <v>4</v>
      </c>
      <c r="AI240" s="122">
        <v>0</v>
      </c>
      <c r="AJ240" s="122">
        <v>0</v>
      </c>
      <c r="AK240" s="122">
        <v>0</v>
      </c>
      <c r="AL240" s="95">
        <f>V240+W240+X240+Y240</f>
        <v>47</v>
      </c>
      <c r="AM240" s="123">
        <f>AH240+AI240+AJ240+AK240</f>
        <v>4</v>
      </c>
      <c r="AN240" s="124">
        <f t="shared" si="28"/>
        <v>0</v>
      </c>
      <c r="AO240" s="124">
        <f t="shared" si="29"/>
        <v>0</v>
      </c>
    </row>
    <row r="241" spans="1:39" s="9" customFormat="1" ht="64.5" customHeight="1" thickBot="1" thickTop="1">
      <c r="A241" s="47" t="s">
        <v>45</v>
      </c>
      <c r="B241" s="62">
        <f>238-COUNTIF(B3:B240,"")</f>
        <v>238</v>
      </c>
      <c r="C241" s="63">
        <f>SUM(C3:C240)</f>
        <v>42974</v>
      </c>
      <c r="D241" s="63">
        <f aca="true" t="shared" si="32" ref="D241:AK241">SUM(D3:D240)</f>
        <v>23594</v>
      </c>
      <c r="E241" s="63">
        <f t="shared" si="32"/>
        <v>8717</v>
      </c>
      <c r="F241" s="63">
        <f t="shared" si="32"/>
        <v>302</v>
      </c>
      <c r="G241" s="63">
        <f t="shared" si="32"/>
        <v>32068</v>
      </c>
      <c r="H241" s="48">
        <f>G241/C241</f>
        <v>0.7462186438311538</v>
      </c>
      <c r="I241" s="63">
        <f t="shared" si="32"/>
        <v>553</v>
      </c>
      <c r="J241" s="63">
        <f t="shared" si="32"/>
        <v>446</v>
      </c>
      <c r="K241" s="63">
        <f t="shared" si="32"/>
        <v>31081</v>
      </c>
      <c r="L241" s="69">
        <f>K241/C241</f>
        <v>0.7232512682086844</v>
      </c>
      <c r="M241" s="70">
        <f t="shared" si="32"/>
        <v>1608</v>
      </c>
      <c r="N241" s="63">
        <f t="shared" si="32"/>
        <v>362</v>
      </c>
      <c r="O241" s="63">
        <f t="shared" si="32"/>
        <v>4236</v>
      </c>
      <c r="P241" s="63">
        <f t="shared" si="32"/>
        <v>455</v>
      </c>
      <c r="Q241" s="63">
        <f t="shared" si="32"/>
        <v>8598</v>
      </c>
      <c r="R241" s="63">
        <f t="shared" si="32"/>
        <v>7730</v>
      </c>
      <c r="S241" s="63">
        <f t="shared" si="32"/>
        <v>1668</v>
      </c>
      <c r="T241" s="63">
        <f t="shared" si="32"/>
        <v>1537</v>
      </c>
      <c r="U241" s="63">
        <f t="shared" si="32"/>
        <v>5831</v>
      </c>
      <c r="V241" s="63">
        <f t="shared" si="32"/>
        <v>637</v>
      </c>
      <c r="W241" s="63">
        <f>SUM(W3:W240)</f>
        <v>27</v>
      </c>
      <c r="X241" s="63">
        <f>SUM(X3:X240)</f>
        <v>0</v>
      </c>
      <c r="Y241" s="62">
        <f t="shared" si="32"/>
        <v>0</v>
      </c>
      <c r="Z241" s="63">
        <f t="shared" si="32"/>
        <v>0</v>
      </c>
      <c r="AA241" s="63">
        <f t="shared" si="32"/>
        <v>203</v>
      </c>
      <c r="AB241" s="63">
        <f t="shared" si="32"/>
        <v>3</v>
      </c>
      <c r="AC241" s="63">
        <f t="shared" si="32"/>
        <v>440</v>
      </c>
      <c r="AD241" s="63">
        <f t="shared" si="32"/>
        <v>451</v>
      </c>
      <c r="AE241" s="63">
        <f t="shared" si="32"/>
        <v>68</v>
      </c>
      <c r="AF241" s="63">
        <f t="shared" si="32"/>
        <v>64</v>
      </c>
      <c r="AG241" s="63">
        <f t="shared" si="32"/>
        <v>343</v>
      </c>
      <c r="AH241" s="63">
        <f t="shared" si="32"/>
        <v>32</v>
      </c>
      <c r="AI241" s="63">
        <f>SUM(AI3:AI240)</f>
        <v>4</v>
      </c>
      <c r="AJ241" s="63">
        <f>SUM(AJ3:AJ240)</f>
        <v>0</v>
      </c>
      <c r="AK241" s="64">
        <f t="shared" si="32"/>
        <v>0</v>
      </c>
      <c r="AL241" s="65">
        <f>V241+W241+X241+Y241</f>
        <v>664</v>
      </c>
      <c r="AM241" s="66">
        <f>AH241+AI241+AJ241+AK241</f>
        <v>36</v>
      </c>
    </row>
    <row r="242" spans="1:39" s="1" customFormat="1" ht="100.5" customHeight="1" thickBot="1" thickTop="1">
      <c r="A242" s="42"/>
      <c r="B242" s="41" t="s">
        <v>29</v>
      </c>
      <c r="C242" s="43" t="str">
        <f aca="true" t="shared" si="33" ref="C242:AM242">C2</f>
        <v>Inscrits</v>
      </c>
      <c r="D242" s="44" t="str">
        <f t="shared" si="33"/>
        <v>Votes directs</v>
      </c>
      <c r="E242" s="44" t="str">
        <f t="shared" si="33"/>
        <v>Votes correspondance</v>
      </c>
      <c r="F242" s="44" t="str">
        <f t="shared" si="33"/>
        <v>Enveloppes non valables</v>
      </c>
      <c r="G242" s="44" t="str">
        <f t="shared" si="33"/>
        <v>Total participation</v>
      </c>
      <c r="H242" s="44" t="str">
        <f t="shared" si="33"/>
        <v>%participation</v>
      </c>
      <c r="I242" s="44" t="str">
        <f t="shared" si="33"/>
        <v>Blancs</v>
      </c>
      <c r="J242" s="44" t="str">
        <f t="shared" si="33"/>
        <v>Nuls</v>
      </c>
      <c r="K242" s="44" t="str">
        <f t="shared" si="33"/>
        <v>Exprimés</v>
      </c>
      <c r="L242" s="45" t="str">
        <f t="shared" si="33"/>
        <v>% exprimés</v>
      </c>
      <c r="M242" s="46" t="str">
        <f t="shared" si="33"/>
        <v>nombre de sièges</v>
      </c>
      <c r="N242" s="43" t="str">
        <f t="shared" si="33"/>
        <v>CFE-CGC</v>
      </c>
      <c r="O242" s="44" t="str">
        <f t="shared" si="33"/>
        <v>CFDT</v>
      </c>
      <c r="P242" s="44" t="str">
        <f t="shared" si="33"/>
        <v>CFTC</v>
      </c>
      <c r="Q242" s="44" t="str">
        <f t="shared" si="33"/>
        <v>CGT</v>
      </c>
      <c r="R242" s="44" t="str">
        <f t="shared" si="33"/>
        <v>FO</v>
      </c>
      <c r="S242" s="44" t="str">
        <f t="shared" si="33"/>
        <v>FSU</v>
      </c>
      <c r="T242" s="44" t="str">
        <f t="shared" si="33"/>
        <v>SOLIDAIRES</v>
      </c>
      <c r="U242" s="44" t="str">
        <f t="shared" si="33"/>
        <v>UNSA</v>
      </c>
      <c r="V242" s="44" t="str">
        <f t="shared" si="33"/>
        <v>OS autre 1</v>
      </c>
      <c r="W242" s="44" t="str">
        <f t="shared" si="33"/>
        <v>OS autre 2</v>
      </c>
      <c r="X242" s="44" t="str">
        <f t="shared" si="33"/>
        <v>OS autre 3</v>
      </c>
      <c r="Y242" s="41" t="str">
        <f t="shared" si="33"/>
        <v>OS autre 4</v>
      </c>
      <c r="Z242" s="43" t="str">
        <f t="shared" si="33"/>
        <v>CFE-CGC</v>
      </c>
      <c r="AA242" s="44" t="str">
        <f t="shared" si="33"/>
        <v>CFDT</v>
      </c>
      <c r="AB242" s="44" t="str">
        <f t="shared" si="33"/>
        <v>CFTC</v>
      </c>
      <c r="AC242" s="44" t="str">
        <f t="shared" si="33"/>
        <v>CGT</v>
      </c>
      <c r="AD242" s="44" t="str">
        <f t="shared" si="33"/>
        <v>FO</v>
      </c>
      <c r="AE242" s="44" t="str">
        <f t="shared" si="33"/>
        <v>FSU</v>
      </c>
      <c r="AF242" s="44" t="str">
        <f t="shared" si="33"/>
        <v>SOLIDAIRES</v>
      </c>
      <c r="AG242" s="44" t="str">
        <f t="shared" si="33"/>
        <v>UNSA</v>
      </c>
      <c r="AH242" s="44" t="str">
        <f t="shared" si="33"/>
        <v>OS autre 1</v>
      </c>
      <c r="AI242" s="44" t="str">
        <f t="shared" si="33"/>
        <v>OS autre 2</v>
      </c>
      <c r="AJ242" s="44" t="str">
        <f t="shared" si="33"/>
        <v>OS autre 3</v>
      </c>
      <c r="AK242" s="41" t="str">
        <f t="shared" si="33"/>
        <v>OS autre 4</v>
      </c>
      <c r="AL242" s="40" t="str">
        <f t="shared" si="33"/>
        <v>Total Voix OS autres</v>
      </c>
      <c r="AM242" s="41" t="str">
        <f t="shared" si="33"/>
        <v>Total Sièges OS autres</v>
      </c>
    </row>
    <row r="243" spans="1:39" ht="13.5" thickTop="1">
      <c r="A243" s="201" t="s">
        <v>23</v>
      </c>
      <c r="B243" s="202"/>
      <c r="C243" s="203" t="s">
        <v>24</v>
      </c>
      <c r="D243" s="203"/>
      <c r="E243" s="203"/>
      <c r="F243" s="203"/>
      <c r="G243" s="203"/>
      <c r="H243" s="203"/>
      <c r="I243" s="203"/>
      <c r="J243" s="203"/>
      <c r="K243" s="203"/>
      <c r="L243" s="203"/>
      <c r="M243" s="17" t="s">
        <v>25</v>
      </c>
      <c r="N243" s="204" t="s">
        <v>26</v>
      </c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4" t="s">
        <v>27</v>
      </c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38"/>
      <c r="AM243" s="39"/>
    </row>
    <row r="244" spans="1:6" ht="12.75">
      <c r="A244" s="4" t="s">
        <v>30</v>
      </c>
      <c r="B244" s="80">
        <f>238-B241</f>
        <v>0</v>
      </c>
      <c r="C244" s="4" t="s">
        <v>40</v>
      </c>
      <c r="D244" s="4"/>
      <c r="E244" s="4"/>
      <c r="F244" s="4"/>
    </row>
    <row r="245" spans="1:12" ht="12.75">
      <c r="A245" s="4"/>
      <c r="B245" s="80"/>
      <c r="C245" s="4"/>
      <c r="D245" s="4"/>
      <c r="E245" s="4"/>
      <c r="F245" s="4"/>
      <c r="G245" t="s">
        <v>170</v>
      </c>
      <c r="H245" s="169">
        <f>MIN(H3:H240)</f>
        <v>0.5544217687074829</v>
      </c>
      <c r="I245" s="169"/>
      <c r="K245" t="s">
        <v>170</v>
      </c>
      <c r="L245" s="169">
        <f>MIN(L3:L240)</f>
        <v>0.5476190476190477</v>
      </c>
    </row>
    <row r="246" spans="1:12" ht="12.75">
      <c r="A246" s="4"/>
      <c r="B246" s="80"/>
      <c r="C246" s="4"/>
      <c r="D246" s="4"/>
      <c r="E246" s="4"/>
      <c r="F246" s="4"/>
      <c r="G246" t="s">
        <v>171</v>
      </c>
      <c r="H246" s="170">
        <f>MAX(H3:H240)</f>
        <v>0.9841269841269841</v>
      </c>
      <c r="K246" t="s">
        <v>171</v>
      </c>
      <c r="L246" s="170">
        <f>MAX(L3:L240)</f>
        <v>0.9761904761904762</v>
      </c>
    </row>
    <row r="247" spans="2:5" ht="91.5" customHeight="1">
      <c r="B247" s="8" t="s">
        <v>36</v>
      </c>
      <c r="C247" s="8" t="s">
        <v>41</v>
      </c>
      <c r="D247" s="8" t="s">
        <v>37</v>
      </c>
      <c r="E247" s="8"/>
    </row>
    <row r="248" spans="1:20" ht="12.75">
      <c r="A248" t="s">
        <v>31</v>
      </c>
      <c r="B248">
        <f>COUNTIF($A$3:$A$240,"DDCS")</f>
        <v>50</v>
      </c>
      <c r="C248">
        <f>D248-B248</f>
        <v>0</v>
      </c>
      <c r="D248">
        <v>50</v>
      </c>
      <c r="H248" s="226"/>
      <c r="I248" s="107" t="s">
        <v>176</v>
      </c>
      <c r="J248" s="107"/>
      <c r="K248" s="107"/>
      <c r="L248" s="107"/>
      <c r="M248" s="107"/>
      <c r="N248" s="227">
        <f>H249+H250+H251+H252+O249+O250+O251+O252</f>
        <v>238</v>
      </c>
      <c r="O248" s="228" t="s">
        <v>177</v>
      </c>
      <c r="P248" s="230"/>
      <c r="Q248" s="230"/>
      <c r="R248" s="230"/>
      <c r="S248" s="230"/>
      <c r="T248" s="231"/>
    </row>
    <row r="249" spans="1:20" ht="12.75">
      <c r="A249" t="s">
        <v>32</v>
      </c>
      <c r="B249">
        <f>COUNTIF($A$3:$A$240,"DDCSPP")</f>
        <v>46</v>
      </c>
      <c r="C249">
        <f>D249-B249</f>
        <v>0</v>
      </c>
      <c r="D249">
        <v>46</v>
      </c>
      <c r="H249" s="225">
        <f>COUNTIF(H$2:H$240,"&lt;60%")</f>
        <v>7</v>
      </c>
      <c r="I249" s="226"/>
      <c r="J249" s="232" t="s">
        <v>178</v>
      </c>
      <c r="K249" s="233">
        <v>0.55</v>
      </c>
      <c r="L249" s="232" t="s">
        <v>173</v>
      </c>
      <c r="M249" s="234">
        <v>0.6</v>
      </c>
      <c r="N249" s="223"/>
      <c r="O249" s="229">
        <f>COUNTIF(H$2:H$240,"&lt;80%")-H252-H251-H250-H249</f>
        <v>49</v>
      </c>
      <c r="P249" s="226"/>
      <c r="Q249" s="232" t="s">
        <v>178</v>
      </c>
      <c r="R249" s="233">
        <v>0.75</v>
      </c>
      <c r="S249" s="232" t="s">
        <v>173</v>
      </c>
      <c r="T249" s="234">
        <v>0.8</v>
      </c>
    </row>
    <row r="250" spans="1:20" ht="12.75">
      <c r="A250" t="s">
        <v>33</v>
      </c>
      <c r="B250">
        <f>COUNTIF($A$3:$A$240,"DDPP")</f>
        <v>50</v>
      </c>
      <c r="C250">
        <f>D250-B250</f>
        <v>0</v>
      </c>
      <c r="D250">
        <v>50</v>
      </c>
      <c r="H250" s="30">
        <f>COUNTIF(H$2:H$240,"&lt;65%")-H249</f>
        <v>15</v>
      </c>
      <c r="I250" s="226"/>
      <c r="J250" s="232" t="s">
        <v>178</v>
      </c>
      <c r="K250" s="233">
        <v>0.6</v>
      </c>
      <c r="L250" s="232" t="s">
        <v>173</v>
      </c>
      <c r="M250" s="234">
        <v>0.65</v>
      </c>
      <c r="N250" s="223"/>
      <c r="O250" s="228">
        <f>COUNTIF(H$2:H$240,"&lt;85%")-O249-H252-H251-H250-H249</f>
        <v>44</v>
      </c>
      <c r="P250" s="226"/>
      <c r="Q250" s="232" t="s">
        <v>178</v>
      </c>
      <c r="R250" s="233">
        <v>0.8</v>
      </c>
      <c r="S250" s="232" t="s">
        <v>173</v>
      </c>
      <c r="T250" s="234">
        <v>0.85</v>
      </c>
    </row>
    <row r="251" spans="1:20" ht="12.75">
      <c r="A251" t="s">
        <v>34</v>
      </c>
      <c r="B251">
        <f>COUNTIF($A$3:$A$240,"DDT")</f>
        <v>70</v>
      </c>
      <c r="C251">
        <f>D251-B251</f>
        <v>-4</v>
      </c>
      <c r="D251">
        <f>92-26</f>
        <v>66</v>
      </c>
      <c r="H251" s="30">
        <f>COUNTIF(H$2:H$240,"&lt;70%")-H250-H249</f>
        <v>16</v>
      </c>
      <c r="I251" s="226"/>
      <c r="J251" s="232" t="s">
        <v>178</v>
      </c>
      <c r="K251" s="233">
        <v>0.65</v>
      </c>
      <c r="L251" s="232" t="s">
        <v>173</v>
      </c>
      <c r="M251" s="234">
        <v>0.7</v>
      </c>
      <c r="N251" s="223"/>
      <c r="O251" s="228">
        <f>COUNTIF(H$2:H$240,"&lt;90%")-O249-H252-H251-H250-H249-O250</f>
        <v>48</v>
      </c>
      <c r="P251" s="226"/>
      <c r="Q251" s="232" t="s">
        <v>178</v>
      </c>
      <c r="R251" s="233">
        <v>0.85</v>
      </c>
      <c r="S251" s="232" t="s">
        <v>173</v>
      </c>
      <c r="T251" s="234">
        <v>0.9</v>
      </c>
    </row>
    <row r="252" spans="1:20" ht="12.75">
      <c r="A252" t="s">
        <v>35</v>
      </c>
      <c r="B252">
        <f>COUNTIF($A$3:$A$240,"DDTM")</f>
        <v>22</v>
      </c>
      <c r="C252">
        <f>D252-B252</f>
        <v>4</v>
      </c>
      <c r="D252">
        <v>26</v>
      </c>
      <c r="H252" s="30">
        <f>COUNTIF(H$2:H$240,"&lt;75%")-H251-H250-H249</f>
        <v>33</v>
      </c>
      <c r="I252" s="219"/>
      <c r="J252" s="220" t="s">
        <v>178</v>
      </c>
      <c r="K252" s="221">
        <v>0.7</v>
      </c>
      <c r="L252" s="220" t="s">
        <v>173</v>
      </c>
      <c r="M252" s="222">
        <v>0.75</v>
      </c>
      <c r="N252" s="224"/>
      <c r="O252" s="228">
        <f>COUNTIF(H$2:H$240,"&lt;=100%")-O249-H252-H251-O251-O250-H249-H250</f>
        <v>26</v>
      </c>
      <c r="P252" s="219"/>
      <c r="Q252" s="220" t="s">
        <v>178</v>
      </c>
      <c r="R252" s="221">
        <v>0.9</v>
      </c>
      <c r="S252" s="220" t="s">
        <v>173</v>
      </c>
      <c r="T252" s="222">
        <v>1</v>
      </c>
    </row>
    <row r="253" spans="1:20" ht="12.75">
      <c r="A253" t="s">
        <v>28</v>
      </c>
      <c r="B253">
        <f>SUM(B248:B252)</f>
        <v>238</v>
      </c>
      <c r="C253">
        <f>SUM(C248:C252)</f>
        <v>0</v>
      </c>
      <c r="D253">
        <f>SUM(D248:D252)</f>
        <v>238</v>
      </c>
      <c r="P253" s="33"/>
      <c r="Q253" s="33"/>
      <c r="R253" s="218"/>
      <c r="S253" s="33"/>
      <c r="T253" s="218"/>
    </row>
    <row r="254" spans="1:39" s="1" customFormat="1" ht="115.5" customHeight="1">
      <c r="A254" s="10" t="s">
        <v>46</v>
      </c>
      <c r="B254" s="10" t="str">
        <f>B242</f>
        <v>Nombre de DDI</v>
      </c>
      <c r="C254" s="53" t="str">
        <f aca="true" t="shared" si="34" ref="C254:AM254">C242</f>
        <v>Inscrits</v>
      </c>
      <c r="D254" s="10" t="str">
        <f t="shared" si="34"/>
        <v>Votes directs</v>
      </c>
      <c r="E254" s="10" t="str">
        <f t="shared" si="34"/>
        <v>Votes correspondance</v>
      </c>
      <c r="F254" s="10" t="str">
        <f t="shared" si="34"/>
        <v>Enveloppes non valables</v>
      </c>
      <c r="G254" s="53" t="str">
        <f t="shared" si="34"/>
        <v>Total participation</v>
      </c>
      <c r="H254" s="53" t="str">
        <f t="shared" si="34"/>
        <v>%participation</v>
      </c>
      <c r="I254" s="10" t="str">
        <f t="shared" si="34"/>
        <v>Blancs</v>
      </c>
      <c r="J254" s="10" t="str">
        <f t="shared" si="34"/>
        <v>Nuls</v>
      </c>
      <c r="K254" s="53" t="str">
        <f t="shared" si="34"/>
        <v>Exprimés</v>
      </c>
      <c r="L254" s="53" t="str">
        <f t="shared" si="34"/>
        <v>% exprimés</v>
      </c>
      <c r="M254" s="55" t="str">
        <f t="shared" si="34"/>
        <v>nombre de sièges</v>
      </c>
      <c r="N254" s="53" t="str">
        <f t="shared" si="34"/>
        <v>CFE-CGC</v>
      </c>
      <c r="O254" s="53" t="str">
        <f t="shared" si="34"/>
        <v>CFDT</v>
      </c>
      <c r="P254" s="53" t="str">
        <f t="shared" si="34"/>
        <v>CFTC</v>
      </c>
      <c r="Q254" s="53" t="str">
        <f t="shared" si="34"/>
        <v>CGT</v>
      </c>
      <c r="R254" s="53" t="str">
        <f t="shared" si="34"/>
        <v>FO</v>
      </c>
      <c r="S254" s="53" t="str">
        <f t="shared" si="34"/>
        <v>FSU</v>
      </c>
      <c r="T254" s="53" t="str">
        <f t="shared" si="34"/>
        <v>SOLIDAIRES</v>
      </c>
      <c r="U254" s="53" t="str">
        <f t="shared" si="34"/>
        <v>UNSA</v>
      </c>
      <c r="V254" s="53" t="str">
        <f t="shared" si="34"/>
        <v>OS autre 1</v>
      </c>
      <c r="W254" s="53" t="str">
        <f t="shared" si="34"/>
        <v>OS autre 2</v>
      </c>
      <c r="X254" s="53" t="str">
        <f t="shared" si="34"/>
        <v>OS autre 3</v>
      </c>
      <c r="Y254" s="53" t="str">
        <f t="shared" si="34"/>
        <v>OS autre 4</v>
      </c>
      <c r="Z254" s="55" t="str">
        <f t="shared" si="34"/>
        <v>CFE-CGC</v>
      </c>
      <c r="AA254" s="55" t="str">
        <f t="shared" si="34"/>
        <v>CFDT</v>
      </c>
      <c r="AB254" s="55" t="str">
        <f t="shared" si="34"/>
        <v>CFTC</v>
      </c>
      <c r="AC254" s="55" t="str">
        <f t="shared" si="34"/>
        <v>CGT</v>
      </c>
      <c r="AD254" s="55" t="str">
        <f t="shared" si="34"/>
        <v>FO</v>
      </c>
      <c r="AE254" s="55" t="str">
        <f t="shared" si="34"/>
        <v>FSU</v>
      </c>
      <c r="AF254" s="55" t="str">
        <f t="shared" si="34"/>
        <v>SOLIDAIRES</v>
      </c>
      <c r="AG254" s="55" t="str">
        <f t="shared" si="34"/>
        <v>UNSA</v>
      </c>
      <c r="AH254" s="55" t="str">
        <f t="shared" si="34"/>
        <v>OS autre 1</v>
      </c>
      <c r="AI254" s="55" t="str">
        <f t="shared" si="34"/>
        <v>OS autre 2</v>
      </c>
      <c r="AJ254" s="55" t="str">
        <f t="shared" si="34"/>
        <v>OS autre 3</v>
      </c>
      <c r="AK254" s="55" t="str">
        <f t="shared" si="34"/>
        <v>OS autre 4</v>
      </c>
      <c r="AL254" s="53" t="str">
        <f t="shared" si="34"/>
        <v>Total Voix OS autres</v>
      </c>
      <c r="AM254" s="55" t="str">
        <f t="shared" si="34"/>
        <v>Total Sièges OS autres</v>
      </c>
    </row>
    <row r="255" spans="1:39" s="4" customFormat="1" ht="18.75" customHeight="1">
      <c r="A255" s="50" t="str">
        <f>A251</f>
        <v>DDT</v>
      </c>
      <c r="B255" s="60">
        <f>COUNTIF($A$3:$A$240,$A255)</f>
        <v>70</v>
      </c>
      <c r="C255" s="60">
        <f>SUMIF($A$3:$A$240,$A255,C$3:C$240)</f>
        <v>21831</v>
      </c>
      <c r="D255" s="60">
        <f aca="true" t="shared" si="35" ref="D255:AM259">SUMIF($A$3:$A$240,$A255,D$3:D$240)</f>
        <v>12042</v>
      </c>
      <c r="E255" s="60">
        <f t="shared" si="35"/>
        <v>4083</v>
      </c>
      <c r="F255" s="60">
        <f t="shared" si="35"/>
        <v>121</v>
      </c>
      <c r="G255" s="60">
        <f t="shared" si="35"/>
        <v>16004</v>
      </c>
      <c r="H255" s="51">
        <f aca="true" t="shared" si="36" ref="H255:H261">G255/C255</f>
        <v>0.7330859786542073</v>
      </c>
      <c r="I255" s="60">
        <f t="shared" si="35"/>
        <v>264</v>
      </c>
      <c r="J255" s="60">
        <f t="shared" si="35"/>
        <v>224</v>
      </c>
      <c r="K255" s="60">
        <f t="shared" si="35"/>
        <v>15516</v>
      </c>
      <c r="L255" s="51">
        <f>K255/G255</f>
        <v>0.9695076230942264</v>
      </c>
      <c r="M255" s="60">
        <f t="shared" si="35"/>
        <v>622</v>
      </c>
      <c r="N255" s="60">
        <f t="shared" si="35"/>
        <v>150</v>
      </c>
      <c r="O255" s="60">
        <f t="shared" si="35"/>
        <v>2174</v>
      </c>
      <c r="P255" s="60">
        <f t="shared" si="35"/>
        <v>194</v>
      </c>
      <c r="Q255" s="60">
        <f t="shared" si="35"/>
        <v>5131</v>
      </c>
      <c r="R255" s="60">
        <f t="shared" si="35"/>
        <v>3836</v>
      </c>
      <c r="S255" s="60">
        <f t="shared" si="35"/>
        <v>492</v>
      </c>
      <c r="T255" s="60">
        <f t="shared" si="35"/>
        <v>487</v>
      </c>
      <c r="U255" s="60">
        <f t="shared" si="35"/>
        <v>3052</v>
      </c>
      <c r="V255" s="60">
        <f t="shared" si="35"/>
        <v>0</v>
      </c>
      <c r="W255" s="60">
        <f t="shared" si="35"/>
        <v>0</v>
      </c>
      <c r="X255" s="60">
        <f t="shared" si="35"/>
        <v>0</v>
      </c>
      <c r="Y255" s="60">
        <f t="shared" si="35"/>
        <v>0</v>
      </c>
      <c r="Z255" s="60">
        <f t="shared" si="35"/>
        <v>0</v>
      </c>
      <c r="AA255" s="60">
        <f t="shared" si="35"/>
        <v>81</v>
      </c>
      <c r="AB255" s="60">
        <f t="shared" si="35"/>
        <v>0</v>
      </c>
      <c r="AC255" s="60">
        <f t="shared" si="35"/>
        <v>230</v>
      </c>
      <c r="AD255" s="60">
        <f t="shared" si="35"/>
        <v>170</v>
      </c>
      <c r="AE255" s="60">
        <f t="shared" si="35"/>
        <v>8</v>
      </c>
      <c r="AF255" s="60">
        <f t="shared" si="35"/>
        <v>7</v>
      </c>
      <c r="AG255" s="60">
        <f t="shared" si="35"/>
        <v>126</v>
      </c>
      <c r="AH255" s="60">
        <f t="shared" si="35"/>
        <v>0</v>
      </c>
      <c r="AI255" s="60">
        <f t="shared" si="35"/>
        <v>0</v>
      </c>
      <c r="AJ255" s="60">
        <f t="shared" si="35"/>
        <v>0</v>
      </c>
      <c r="AK255" s="60">
        <f t="shared" si="35"/>
        <v>0</v>
      </c>
      <c r="AL255" s="60">
        <f t="shared" si="35"/>
        <v>0</v>
      </c>
      <c r="AM255" s="60">
        <f t="shared" si="35"/>
        <v>0</v>
      </c>
    </row>
    <row r="256" spans="1:39" s="4" customFormat="1" ht="18" customHeight="1">
      <c r="A256" s="50" t="str">
        <f>A252</f>
        <v>DDTM</v>
      </c>
      <c r="B256" s="60">
        <f>COUNTIF($A$3:$A$240,$A256)</f>
        <v>22</v>
      </c>
      <c r="C256" s="60">
        <f>SUMIF($A$3:$A$240,$A256,C$3:C$240)</f>
        <v>9270</v>
      </c>
      <c r="D256" s="60">
        <f>SUMIF($A$3:$A$240,$A256,D$3:D$240)</f>
        <v>4786</v>
      </c>
      <c r="E256" s="60">
        <f>SUMIF($A$3:$A$240,$A256,E$3:E$240)</f>
        <v>1504</v>
      </c>
      <c r="F256" s="60">
        <f>SUMIF($A$3:$A$240,$A256,F$3:F$240)</f>
        <v>41</v>
      </c>
      <c r="G256" s="60">
        <f>SUMIF($A$3:$A$240,$A256,G$3:G$240)</f>
        <v>6249</v>
      </c>
      <c r="H256" s="51">
        <f t="shared" si="36"/>
        <v>0.6741100323624596</v>
      </c>
      <c r="I256" s="60">
        <f>SUMIF($A$3:$A$240,$A256,I$3:I$240)</f>
        <v>90</v>
      </c>
      <c r="J256" s="60">
        <f>SUMIF($A$3:$A$240,$A256,J$3:J$240)</f>
        <v>69</v>
      </c>
      <c r="K256" s="60">
        <f>SUMIF($A$3:$A$240,$A256,K$3:K$240)</f>
        <v>6090</v>
      </c>
      <c r="L256" s="51">
        <f aca="true" t="shared" si="37" ref="L256:L261">K256/C256</f>
        <v>0.656957928802589</v>
      </c>
      <c r="M256" s="60">
        <f aca="true" t="shared" si="38" ref="M256:R256">SUMIF($A$3:$A$240,$A256,M$3:M$240)</f>
        <v>210</v>
      </c>
      <c r="N256" s="60">
        <f t="shared" si="38"/>
        <v>57</v>
      </c>
      <c r="O256" s="60">
        <f t="shared" si="38"/>
        <v>801</v>
      </c>
      <c r="P256" s="60">
        <f t="shared" si="38"/>
        <v>81</v>
      </c>
      <c r="Q256" s="60">
        <f t="shared" si="38"/>
        <v>1992</v>
      </c>
      <c r="R256" s="60">
        <f t="shared" si="38"/>
        <v>1620</v>
      </c>
      <c r="S256" s="60">
        <f t="shared" si="35"/>
        <v>257</v>
      </c>
      <c r="T256" s="60">
        <f t="shared" si="35"/>
        <v>192</v>
      </c>
      <c r="U256" s="60">
        <f t="shared" si="35"/>
        <v>1022</v>
      </c>
      <c r="V256" s="60">
        <f t="shared" si="35"/>
        <v>68</v>
      </c>
      <c r="W256" s="60">
        <f t="shared" si="35"/>
        <v>0</v>
      </c>
      <c r="X256" s="60">
        <f t="shared" si="35"/>
        <v>0</v>
      </c>
      <c r="Y256" s="60">
        <f t="shared" si="35"/>
        <v>0</v>
      </c>
      <c r="Z256" s="60">
        <f t="shared" si="35"/>
        <v>0</v>
      </c>
      <c r="AA256" s="60">
        <f t="shared" si="35"/>
        <v>22</v>
      </c>
      <c r="AB256" s="60">
        <f t="shared" si="35"/>
        <v>0</v>
      </c>
      <c r="AC256" s="60">
        <f t="shared" si="35"/>
        <v>80</v>
      </c>
      <c r="AD256" s="60">
        <f t="shared" si="35"/>
        <v>61</v>
      </c>
      <c r="AE256" s="60">
        <f t="shared" si="35"/>
        <v>4</v>
      </c>
      <c r="AF256" s="60">
        <f t="shared" si="35"/>
        <v>3</v>
      </c>
      <c r="AG256" s="60">
        <f t="shared" si="35"/>
        <v>35</v>
      </c>
      <c r="AH256" s="60">
        <f t="shared" si="35"/>
        <v>5</v>
      </c>
      <c r="AI256" s="60">
        <f t="shared" si="35"/>
        <v>0</v>
      </c>
      <c r="AJ256" s="60">
        <f t="shared" si="35"/>
        <v>0</v>
      </c>
      <c r="AK256" s="60">
        <f t="shared" si="35"/>
        <v>0</v>
      </c>
      <c r="AL256" s="60">
        <f t="shared" si="35"/>
        <v>68</v>
      </c>
      <c r="AM256" s="60">
        <f t="shared" si="35"/>
        <v>5</v>
      </c>
    </row>
    <row r="257" spans="1:39" ht="47.25" customHeight="1">
      <c r="A257" s="52" t="str">
        <f>A248</f>
        <v>DDCS</v>
      </c>
      <c r="B257" s="59">
        <f>COUNTIF($A$3:$A$240,$A257)</f>
        <v>50</v>
      </c>
      <c r="C257" s="58">
        <f>SUMIF($A$3:$A$240,$A257,C$3:C$240)</f>
        <v>3210</v>
      </c>
      <c r="D257" s="59">
        <f t="shared" si="35"/>
        <v>2151</v>
      </c>
      <c r="E257" s="59">
        <f t="shared" si="35"/>
        <v>596</v>
      </c>
      <c r="F257" s="59">
        <f t="shared" si="35"/>
        <v>43</v>
      </c>
      <c r="G257" s="58">
        <f t="shared" si="35"/>
        <v>2713</v>
      </c>
      <c r="H257" s="54">
        <f t="shared" si="36"/>
        <v>0.8451713395638629</v>
      </c>
      <c r="I257" s="59">
        <f t="shared" si="35"/>
        <v>37</v>
      </c>
      <c r="J257" s="59">
        <f t="shared" si="35"/>
        <v>36</v>
      </c>
      <c r="K257" s="58">
        <f t="shared" si="35"/>
        <v>2644</v>
      </c>
      <c r="L257" s="54">
        <f t="shared" si="37"/>
        <v>0.8236760124610591</v>
      </c>
      <c r="M257" s="61">
        <f t="shared" si="35"/>
        <v>246</v>
      </c>
      <c r="N257" s="58">
        <f t="shared" si="35"/>
        <v>33</v>
      </c>
      <c r="O257" s="58">
        <f t="shared" si="35"/>
        <v>410</v>
      </c>
      <c r="P257" s="58">
        <f t="shared" si="35"/>
        <v>61</v>
      </c>
      <c r="Q257" s="58">
        <f t="shared" si="35"/>
        <v>476</v>
      </c>
      <c r="R257" s="58">
        <f t="shared" si="35"/>
        <v>405</v>
      </c>
      <c r="S257" s="58">
        <f t="shared" si="35"/>
        <v>281</v>
      </c>
      <c r="T257" s="58">
        <f t="shared" si="35"/>
        <v>128</v>
      </c>
      <c r="U257" s="58">
        <f t="shared" si="35"/>
        <v>850</v>
      </c>
      <c r="V257" s="58">
        <f t="shared" si="35"/>
        <v>0</v>
      </c>
      <c r="W257" s="58">
        <f t="shared" si="35"/>
        <v>0</v>
      </c>
      <c r="X257" s="58">
        <f t="shared" si="35"/>
        <v>0</v>
      </c>
      <c r="Y257" s="58">
        <f t="shared" si="35"/>
        <v>0</v>
      </c>
      <c r="Z257" s="61">
        <f t="shared" si="35"/>
        <v>0</v>
      </c>
      <c r="AA257" s="61">
        <f t="shared" si="35"/>
        <v>37</v>
      </c>
      <c r="AB257" s="61">
        <f t="shared" si="35"/>
        <v>1</v>
      </c>
      <c r="AC257" s="61">
        <f t="shared" si="35"/>
        <v>45</v>
      </c>
      <c r="AD257" s="61">
        <f t="shared" si="35"/>
        <v>35</v>
      </c>
      <c r="AE257" s="61">
        <f t="shared" si="35"/>
        <v>23</v>
      </c>
      <c r="AF257" s="61">
        <f t="shared" si="35"/>
        <v>7</v>
      </c>
      <c r="AG257" s="61">
        <f t="shared" si="35"/>
        <v>98</v>
      </c>
      <c r="AH257" s="61">
        <f t="shared" si="35"/>
        <v>0</v>
      </c>
      <c r="AI257" s="61">
        <f t="shared" si="35"/>
        <v>0</v>
      </c>
      <c r="AJ257" s="61">
        <f t="shared" si="35"/>
        <v>0</v>
      </c>
      <c r="AK257" s="61">
        <f t="shared" si="35"/>
        <v>0</v>
      </c>
      <c r="AL257" s="58">
        <f t="shared" si="35"/>
        <v>0</v>
      </c>
      <c r="AM257" s="61">
        <f t="shared" si="35"/>
        <v>0</v>
      </c>
    </row>
    <row r="258" spans="1:39" ht="47.25" customHeight="1">
      <c r="A258" s="52" t="str">
        <f>A249</f>
        <v>DDCSPP</v>
      </c>
      <c r="B258" s="59">
        <f>COUNTIF($A$3:$A$240,$A258)</f>
        <v>46</v>
      </c>
      <c r="C258" s="58">
        <f>SUMIF($A$3:$A$240,$A258,C$3:C$240)</f>
        <v>4013</v>
      </c>
      <c r="D258" s="59">
        <f t="shared" si="35"/>
        <v>2257</v>
      </c>
      <c r="E258" s="59">
        <f t="shared" si="35"/>
        <v>1066</v>
      </c>
      <c r="F258" s="59">
        <f t="shared" si="35"/>
        <v>38</v>
      </c>
      <c r="G258" s="58">
        <f t="shared" si="35"/>
        <v>3285</v>
      </c>
      <c r="H258" s="54">
        <f t="shared" si="36"/>
        <v>0.8185895838524795</v>
      </c>
      <c r="I258" s="59">
        <f t="shared" si="35"/>
        <v>73</v>
      </c>
      <c r="J258" s="59">
        <f t="shared" si="35"/>
        <v>60</v>
      </c>
      <c r="K258" s="58">
        <f t="shared" si="35"/>
        <v>3164</v>
      </c>
      <c r="L258" s="54">
        <f t="shared" si="37"/>
        <v>0.7884375778719163</v>
      </c>
      <c r="M258" s="61">
        <f t="shared" si="35"/>
        <v>258</v>
      </c>
      <c r="N258" s="58">
        <f t="shared" si="35"/>
        <v>47</v>
      </c>
      <c r="O258" s="58">
        <f t="shared" si="35"/>
        <v>346</v>
      </c>
      <c r="P258" s="58">
        <f t="shared" si="35"/>
        <v>50</v>
      </c>
      <c r="Q258" s="58">
        <f t="shared" si="35"/>
        <v>400</v>
      </c>
      <c r="R258" s="58">
        <f t="shared" si="35"/>
        <v>855</v>
      </c>
      <c r="S258" s="58">
        <f t="shared" si="35"/>
        <v>348</v>
      </c>
      <c r="T258" s="58">
        <f t="shared" si="35"/>
        <v>222</v>
      </c>
      <c r="U258" s="58">
        <f t="shared" si="35"/>
        <v>617</v>
      </c>
      <c r="V258" s="58">
        <f t="shared" si="35"/>
        <v>252</v>
      </c>
      <c r="W258" s="58">
        <f t="shared" si="35"/>
        <v>27</v>
      </c>
      <c r="X258" s="58">
        <f t="shared" si="35"/>
        <v>0</v>
      </c>
      <c r="Y258" s="58">
        <f t="shared" si="35"/>
        <v>0</v>
      </c>
      <c r="Z258" s="61">
        <f t="shared" si="35"/>
        <v>0</v>
      </c>
      <c r="AA258" s="61">
        <f t="shared" si="35"/>
        <v>26</v>
      </c>
      <c r="AB258" s="61">
        <f t="shared" si="35"/>
        <v>0</v>
      </c>
      <c r="AC258" s="61">
        <f t="shared" si="35"/>
        <v>30</v>
      </c>
      <c r="AD258" s="61">
        <f t="shared" si="35"/>
        <v>88</v>
      </c>
      <c r="AE258" s="61">
        <f t="shared" si="35"/>
        <v>19</v>
      </c>
      <c r="AF258" s="61">
        <f t="shared" si="35"/>
        <v>10</v>
      </c>
      <c r="AG258" s="61">
        <f t="shared" si="35"/>
        <v>67</v>
      </c>
      <c r="AH258" s="61">
        <f t="shared" si="35"/>
        <v>14</v>
      </c>
      <c r="AI258" s="61">
        <f t="shared" si="35"/>
        <v>4</v>
      </c>
      <c r="AJ258" s="61">
        <f t="shared" si="35"/>
        <v>0</v>
      </c>
      <c r="AK258" s="61">
        <f t="shared" si="35"/>
        <v>0</v>
      </c>
      <c r="AL258" s="58">
        <f t="shared" si="35"/>
        <v>279</v>
      </c>
      <c r="AM258" s="61">
        <f t="shared" si="35"/>
        <v>18</v>
      </c>
    </row>
    <row r="259" spans="1:39" ht="47.25" customHeight="1">
      <c r="A259" s="52" t="str">
        <f>A250</f>
        <v>DDPP</v>
      </c>
      <c r="B259" s="59">
        <f>COUNTIF($A$3:$A$240,$A259)</f>
        <v>50</v>
      </c>
      <c r="C259" s="58">
        <f>SUMIF($A$3:$A$240,$A259,C$3:C$240)</f>
        <v>4650</v>
      </c>
      <c r="D259" s="59">
        <f t="shared" si="35"/>
        <v>2358</v>
      </c>
      <c r="E259" s="59">
        <f t="shared" si="35"/>
        <v>1468</v>
      </c>
      <c r="F259" s="59">
        <f t="shared" si="35"/>
        <v>59</v>
      </c>
      <c r="G259" s="58">
        <f t="shared" si="35"/>
        <v>3817</v>
      </c>
      <c r="H259" s="54">
        <f t="shared" si="36"/>
        <v>0.8208602150537634</v>
      </c>
      <c r="I259" s="59">
        <f t="shared" si="35"/>
        <v>89</v>
      </c>
      <c r="J259" s="59">
        <f t="shared" si="35"/>
        <v>57</v>
      </c>
      <c r="K259" s="58">
        <f t="shared" si="35"/>
        <v>3667</v>
      </c>
      <c r="L259" s="54">
        <f t="shared" si="37"/>
        <v>0.7886021505376344</v>
      </c>
      <c r="M259" s="61">
        <f t="shared" si="35"/>
        <v>272</v>
      </c>
      <c r="N259" s="58">
        <f t="shared" si="35"/>
        <v>75</v>
      </c>
      <c r="O259" s="58">
        <f t="shared" si="35"/>
        <v>505</v>
      </c>
      <c r="P259" s="58">
        <f t="shared" si="35"/>
        <v>69</v>
      </c>
      <c r="Q259" s="58">
        <f t="shared" si="35"/>
        <v>599</v>
      </c>
      <c r="R259" s="58">
        <f t="shared" si="35"/>
        <v>1014</v>
      </c>
      <c r="S259" s="58">
        <f t="shared" si="35"/>
        <v>290</v>
      </c>
      <c r="T259" s="58">
        <f t="shared" si="35"/>
        <v>508</v>
      </c>
      <c r="U259" s="58">
        <f t="shared" si="35"/>
        <v>290</v>
      </c>
      <c r="V259" s="58">
        <f t="shared" si="35"/>
        <v>317</v>
      </c>
      <c r="W259" s="58">
        <f t="shared" si="35"/>
        <v>0</v>
      </c>
      <c r="X259" s="58">
        <f t="shared" si="35"/>
        <v>0</v>
      </c>
      <c r="Y259" s="58">
        <f t="shared" si="35"/>
        <v>0</v>
      </c>
      <c r="Z259" s="61">
        <f t="shared" si="35"/>
        <v>0</v>
      </c>
      <c r="AA259" s="61">
        <f t="shared" si="35"/>
        <v>37</v>
      </c>
      <c r="AB259" s="61">
        <f t="shared" si="35"/>
        <v>2</v>
      </c>
      <c r="AC259" s="61">
        <f t="shared" si="35"/>
        <v>55</v>
      </c>
      <c r="AD259" s="61">
        <f t="shared" si="35"/>
        <v>97</v>
      </c>
      <c r="AE259" s="61">
        <f t="shared" si="35"/>
        <v>14</v>
      </c>
      <c r="AF259" s="61">
        <f t="shared" si="35"/>
        <v>37</v>
      </c>
      <c r="AG259" s="61">
        <f t="shared" si="35"/>
        <v>17</v>
      </c>
      <c r="AH259" s="61">
        <f t="shared" si="35"/>
        <v>13</v>
      </c>
      <c r="AI259" s="61">
        <f t="shared" si="35"/>
        <v>0</v>
      </c>
      <c r="AJ259" s="61">
        <f t="shared" si="35"/>
        <v>0</v>
      </c>
      <c r="AK259" s="61">
        <f t="shared" si="35"/>
        <v>0</v>
      </c>
      <c r="AL259" s="58">
        <f t="shared" si="35"/>
        <v>317</v>
      </c>
      <c r="AM259" s="61">
        <f t="shared" si="35"/>
        <v>13</v>
      </c>
    </row>
    <row r="260" spans="1:39" ht="47.25" customHeight="1">
      <c r="A260" s="52" t="s">
        <v>47</v>
      </c>
      <c r="B260" s="59">
        <f>B255+B256</f>
        <v>92</v>
      </c>
      <c r="C260" s="58">
        <f aca="true" t="shared" si="39" ref="C260:AM260">C255+C256</f>
        <v>31101</v>
      </c>
      <c r="D260" s="59">
        <f t="shared" si="39"/>
        <v>16828</v>
      </c>
      <c r="E260" s="59">
        <f t="shared" si="39"/>
        <v>5587</v>
      </c>
      <c r="F260" s="59">
        <f t="shared" si="39"/>
        <v>162</v>
      </c>
      <c r="G260" s="58">
        <f t="shared" si="39"/>
        <v>22253</v>
      </c>
      <c r="H260" s="54">
        <f t="shared" si="36"/>
        <v>0.7155075399504839</v>
      </c>
      <c r="I260" s="59">
        <f t="shared" si="39"/>
        <v>354</v>
      </c>
      <c r="J260" s="59">
        <f t="shared" si="39"/>
        <v>293</v>
      </c>
      <c r="K260" s="58">
        <f t="shared" si="39"/>
        <v>21606</v>
      </c>
      <c r="L260" s="54">
        <f t="shared" si="37"/>
        <v>0.6947043503424327</v>
      </c>
      <c r="M260" s="61">
        <f t="shared" si="39"/>
        <v>832</v>
      </c>
      <c r="N260" s="58">
        <f t="shared" si="39"/>
        <v>207</v>
      </c>
      <c r="O260" s="58">
        <f t="shared" si="39"/>
        <v>2975</v>
      </c>
      <c r="P260" s="58">
        <f t="shared" si="39"/>
        <v>275</v>
      </c>
      <c r="Q260" s="58">
        <f t="shared" si="39"/>
        <v>7123</v>
      </c>
      <c r="R260" s="58">
        <f t="shared" si="39"/>
        <v>5456</v>
      </c>
      <c r="S260" s="58">
        <f t="shared" si="39"/>
        <v>749</v>
      </c>
      <c r="T260" s="58">
        <f t="shared" si="39"/>
        <v>679</v>
      </c>
      <c r="U260" s="58">
        <f t="shared" si="39"/>
        <v>4074</v>
      </c>
      <c r="V260" s="58">
        <f t="shared" si="39"/>
        <v>68</v>
      </c>
      <c r="W260" s="58">
        <f t="shared" si="39"/>
        <v>0</v>
      </c>
      <c r="X260" s="58">
        <f t="shared" si="39"/>
        <v>0</v>
      </c>
      <c r="Y260" s="58">
        <f t="shared" si="39"/>
        <v>0</v>
      </c>
      <c r="Z260" s="61">
        <f t="shared" si="39"/>
        <v>0</v>
      </c>
      <c r="AA260" s="61">
        <f t="shared" si="39"/>
        <v>103</v>
      </c>
      <c r="AB260" s="61">
        <f t="shared" si="39"/>
        <v>0</v>
      </c>
      <c r="AC260" s="61">
        <f t="shared" si="39"/>
        <v>310</v>
      </c>
      <c r="AD260" s="61">
        <f t="shared" si="39"/>
        <v>231</v>
      </c>
      <c r="AE260" s="61">
        <f t="shared" si="39"/>
        <v>12</v>
      </c>
      <c r="AF260" s="61">
        <f t="shared" si="39"/>
        <v>10</v>
      </c>
      <c r="AG260" s="61">
        <f t="shared" si="39"/>
        <v>161</v>
      </c>
      <c r="AH260" s="61">
        <f t="shared" si="39"/>
        <v>5</v>
      </c>
      <c r="AI260" s="61">
        <f t="shared" si="39"/>
        <v>0</v>
      </c>
      <c r="AJ260" s="61">
        <f t="shared" si="39"/>
        <v>0</v>
      </c>
      <c r="AK260" s="61">
        <f t="shared" si="39"/>
        <v>0</v>
      </c>
      <c r="AL260" s="58">
        <f t="shared" si="39"/>
        <v>68</v>
      </c>
      <c r="AM260" s="61">
        <f t="shared" si="39"/>
        <v>5</v>
      </c>
    </row>
    <row r="261" spans="1:39" ht="69.75" customHeight="1">
      <c r="A261" s="52" t="s">
        <v>44</v>
      </c>
      <c r="B261" s="59">
        <f>B257+B258+B259+B255+B256</f>
        <v>238</v>
      </c>
      <c r="C261" s="58">
        <f aca="true" t="shared" si="40" ref="C261:AM261">C257+C258+C259+C255+C256</f>
        <v>42974</v>
      </c>
      <c r="D261" s="59">
        <f t="shared" si="40"/>
        <v>23594</v>
      </c>
      <c r="E261" s="59">
        <f t="shared" si="40"/>
        <v>8717</v>
      </c>
      <c r="F261" s="59">
        <f t="shared" si="40"/>
        <v>302</v>
      </c>
      <c r="G261" s="58">
        <f t="shared" si="40"/>
        <v>32068</v>
      </c>
      <c r="H261" s="54">
        <f t="shared" si="36"/>
        <v>0.7462186438311538</v>
      </c>
      <c r="I261" s="59">
        <f t="shared" si="40"/>
        <v>553</v>
      </c>
      <c r="J261" s="59">
        <f t="shared" si="40"/>
        <v>446</v>
      </c>
      <c r="K261" s="58">
        <f t="shared" si="40"/>
        <v>31081</v>
      </c>
      <c r="L261" s="54">
        <f t="shared" si="37"/>
        <v>0.7232512682086844</v>
      </c>
      <c r="M261" s="61">
        <f t="shared" si="40"/>
        <v>1608</v>
      </c>
      <c r="N261" s="58">
        <f t="shared" si="40"/>
        <v>362</v>
      </c>
      <c r="O261" s="58">
        <f t="shared" si="40"/>
        <v>4236</v>
      </c>
      <c r="P261" s="58">
        <f t="shared" si="40"/>
        <v>455</v>
      </c>
      <c r="Q261" s="58">
        <f t="shared" si="40"/>
        <v>8598</v>
      </c>
      <c r="R261" s="58">
        <f t="shared" si="40"/>
        <v>7730</v>
      </c>
      <c r="S261" s="58">
        <f t="shared" si="40"/>
        <v>1668</v>
      </c>
      <c r="T261" s="58">
        <f t="shared" si="40"/>
        <v>1537</v>
      </c>
      <c r="U261" s="58">
        <f t="shared" si="40"/>
        <v>5831</v>
      </c>
      <c r="V261" s="58">
        <f t="shared" si="40"/>
        <v>637</v>
      </c>
      <c r="W261" s="58">
        <f t="shared" si="40"/>
        <v>27</v>
      </c>
      <c r="X261" s="58">
        <f t="shared" si="40"/>
        <v>0</v>
      </c>
      <c r="Y261" s="58">
        <f t="shared" si="40"/>
        <v>0</v>
      </c>
      <c r="Z261" s="61">
        <f t="shared" si="40"/>
        <v>0</v>
      </c>
      <c r="AA261" s="61">
        <f t="shared" si="40"/>
        <v>203</v>
      </c>
      <c r="AB261" s="61">
        <f t="shared" si="40"/>
        <v>3</v>
      </c>
      <c r="AC261" s="61">
        <f t="shared" si="40"/>
        <v>440</v>
      </c>
      <c r="AD261" s="61">
        <f t="shared" si="40"/>
        <v>451</v>
      </c>
      <c r="AE261" s="61">
        <f t="shared" si="40"/>
        <v>68</v>
      </c>
      <c r="AF261" s="61">
        <f t="shared" si="40"/>
        <v>64</v>
      </c>
      <c r="AG261" s="61">
        <f t="shared" si="40"/>
        <v>343</v>
      </c>
      <c r="AH261" s="61">
        <f t="shared" si="40"/>
        <v>32</v>
      </c>
      <c r="AI261" s="61">
        <f t="shared" si="40"/>
        <v>4</v>
      </c>
      <c r="AJ261" s="61">
        <f t="shared" si="40"/>
        <v>0</v>
      </c>
      <c r="AK261" s="61">
        <f t="shared" si="40"/>
        <v>0</v>
      </c>
      <c r="AL261" s="58">
        <f t="shared" si="40"/>
        <v>664</v>
      </c>
      <c r="AM261" s="61">
        <f t="shared" si="40"/>
        <v>36</v>
      </c>
    </row>
    <row r="262" spans="1:39" s="49" customFormat="1" ht="27.75" customHeight="1">
      <c r="A262" s="50" t="s">
        <v>45</v>
      </c>
      <c r="B262" s="60">
        <f>B241</f>
        <v>238</v>
      </c>
      <c r="C262" s="60">
        <f aca="true" t="shared" si="41" ref="C262:AM262">C241</f>
        <v>42974</v>
      </c>
      <c r="D262" s="60">
        <f t="shared" si="41"/>
        <v>23594</v>
      </c>
      <c r="E262" s="60">
        <f t="shared" si="41"/>
        <v>8717</v>
      </c>
      <c r="F262" s="60">
        <f t="shared" si="41"/>
        <v>302</v>
      </c>
      <c r="G262" s="60">
        <f t="shared" si="41"/>
        <v>32068</v>
      </c>
      <c r="H262" s="68">
        <f t="shared" si="41"/>
        <v>0.7462186438311538</v>
      </c>
      <c r="I262" s="60">
        <f t="shared" si="41"/>
        <v>553</v>
      </c>
      <c r="J262" s="60">
        <f t="shared" si="41"/>
        <v>446</v>
      </c>
      <c r="K262" s="60">
        <f t="shared" si="41"/>
        <v>31081</v>
      </c>
      <c r="L262" s="68">
        <f t="shared" si="41"/>
        <v>0.7232512682086844</v>
      </c>
      <c r="M262" s="60">
        <f t="shared" si="41"/>
        <v>1608</v>
      </c>
      <c r="N262" s="60">
        <f t="shared" si="41"/>
        <v>362</v>
      </c>
      <c r="O262" s="60">
        <f t="shared" si="41"/>
        <v>4236</v>
      </c>
      <c r="P262" s="60">
        <f t="shared" si="41"/>
        <v>455</v>
      </c>
      <c r="Q262" s="60">
        <f t="shared" si="41"/>
        <v>8598</v>
      </c>
      <c r="R262" s="60">
        <f t="shared" si="41"/>
        <v>7730</v>
      </c>
      <c r="S262" s="60">
        <f t="shared" si="41"/>
        <v>1668</v>
      </c>
      <c r="T262" s="60">
        <f t="shared" si="41"/>
        <v>1537</v>
      </c>
      <c r="U262" s="60">
        <f t="shared" si="41"/>
        <v>5831</v>
      </c>
      <c r="V262" s="60">
        <f t="shared" si="41"/>
        <v>637</v>
      </c>
      <c r="W262" s="60">
        <f t="shared" si="41"/>
        <v>27</v>
      </c>
      <c r="X262" s="60">
        <f t="shared" si="41"/>
        <v>0</v>
      </c>
      <c r="Y262" s="60">
        <f t="shared" si="41"/>
        <v>0</v>
      </c>
      <c r="Z262" s="60">
        <f t="shared" si="41"/>
        <v>0</v>
      </c>
      <c r="AA262" s="60">
        <f t="shared" si="41"/>
        <v>203</v>
      </c>
      <c r="AB262" s="60">
        <f t="shared" si="41"/>
        <v>3</v>
      </c>
      <c r="AC262" s="60">
        <f t="shared" si="41"/>
        <v>440</v>
      </c>
      <c r="AD262" s="60">
        <f t="shared" si="41"/>
        <v>451</v>
      </c>
      <c r="AE262" s="60">
        <f t="shared" si="41"/>
        <v>68</v>
      </c>
      <c r="AF262" s="60">
        <f t="shared" si="41"/>
        <v>64</v>
      </c>
      <c r="AG262" s="60">
        <f t="shared" si="41"/>
        <v>343</v>
      </c>
      <c r="AH262" s="60">
        <f t="shared" si="41"/>
        <v>32</v>
      </c>
      <c r="AI262" s="60">
        <f t="shared" si="41"/>
        <v>4</v>
      </c>
      <c r="AJ262" s="60">
        <f t="shared" si="41"/>
        <v>0</v>
      </c>
      <c r="AK262" s="60">
        <f t="shared" si="41"/>
        <v>0</v>
      </c>
      <c r="AL262" s="60">
        <f t="shared" si="41"/>
        <v>664</v>
      </c>
      <c r="AM262" s="60">
        <f t="shared" si="41"/>
        <v>36</v>
      </c>
    </row>
    <row r="263" spans="1:39" ht="114.75" customHeight="1">
      <c r="A263" s="10" t="str">
        <f>A254</f>
        <v>Résultats globaux</v>
      </c>
      <c r="B263" s="10" t="str">
        <f aca="true" t="shared" si="42" ref="B263:AM263">B254</f>
        <v>Nombre de DDI</v>
      </c>
      <c r="C263" s="10" t="str">
        <f t="shared" si="42"/>
        <v>Inscrits</v>
      </c>
      <c r="D263" s="10" t="str">
        <f t="shared" si="42"/>
        <v>Votes directs</v>
      </c>
      <c r="E263" s="10" t="str">
        <f t="shared" si="42"/>
        <v>Votes correspondance</v>
      </c>
      <c r="F263" s="10" t="str">
        <f t="shared" si="42"/>
        <v>Enveloppes non valables</v>
      </c>
      <c r="G263" s="10" t="str">
        <f t="shared" si="42"/>
        <v>Total participation</v>
      </c>
      <c r="H263" s="10" t="str">
        <f t="shared" si="42"/>
        <v>%participation</v>
      </c>
      <c r="I263" s="10" t="str">
        <f t="shared" si="42"/>
        <v>Blancs</v>
      </c>
      <c r="J263" s="10" t="str">
        <f t="shared" si="42"/>
        <v>Nuls</v>
      </c>
      <c r="K263" s="10" t="str">
        <f t="shared" si="42"/>
        <v>Exprimés</v>
      </c>
      <c r="L263" s="10" t="str">
        <f t="shared" si="42"/>
        <v>% exprimés</v>
      </c>
      <c r="M263" s="10" t="str">
        <f t="shared" si="42"/>
        <v>nombre de sièges</v>
      </c>
      <c r="N263" s="10" t="str">
        <f t="shared" si="42"/>
        <v>CFE-CGC</v>
      </c>
      <c r="O263" s="10" t="str">
        <f t="shared" si="42"/>
        <v>CFDT</v>
      </c>
      <c r="P263" s="10" t="str">
        <f t="shared" si="42"/>
        <v>CFTC</v>
      </c>
      <c r="Q263" s="10" t="str">
        <f t="shared" si="42"/>
        <v>CGT</v>
      </c>
      <c r="R263" s="10" t="str">
        <f t="shared" si="42"/>
        <v>FO</v>
      </c>
      <c r="S263" s="10" t="str">
        <f t="shared" si="42"/>
        <v>FSU</v>
      </c>
      <c r="T263" s="10" t="str">
        <f t="shared" si="42"/>
        <v>SOLIDAIRES</v>
      </c>
      <c r="U263" s="10" t="str">
        <f t="shared" si="42"/>
        <v>UNSA</v>
      </c>
      <c r="V263" s="10" t="str">
        <f t="shared" si="42"/>
        <v>OS autre 1</v>
      </c>
      <c r="W263" s="10" t="str">
        <f t="shared" si="42"/>
        <v>OS autre 2</v>
      </c>
      <c r="X263" s="10" t="str">
        <f t="shared" si="42"/>
        <v>OS autre 3</v>
      </c>
      <c r="Y263" s="10" t="str">
        <f t="shared" si="42"/>
        <v>OS autre 4</v>
      </c>
      <c r="Z263" s="10" t="str">
        <f t="shared" si="42"/>
        <v>CFE-CGC</v>
      </c>
      <c r="AA263" s="10" t="str">
        <f t="shared" si="42"/>
        <v>CFDT</v>
      </c>
      <c r="AB263" s="10" t="str">
        <f t="shared" si="42"/>
        <v>CFTC</v>
      </c>
      <c r="AC263" s="10" t="str">
        <f t="shared" si="42"/>
        <v>CGT</v>
      </c>
      <c r="AD263" s="10" t="str">
        <f t="shared" si="42"/>
        <v>FO</v>
      </c>
      <c r="AE263" s="10" t="str">
        <f t="shared" si="42"/>
        <v>FSU</v>
      </c>
      <c r="AF263" s="10" t="str">
        <f t="shared" si="42"/>
        <v>SOLIDAIRES</v>
      </c>
      <c r="AG263" s="10" t="str">
        <f t="shared" si="42"/>
        <v>UNSA</v>
      </c>
      <c r="AH263" s="10" t="str">
        <f t="shared" si="42"/>
        <v>OS autre 1</v>
      </c>
      <c r="AI263" s="10" t="str">
        <f t="shared" si="42"/>
        <v>OS autre 2</v>
      </c>
      <c r="AJ263" s="10" t="str">
        <f t="shared" si="42"/>
        <v>OS autre 3</v>
      </c>
      <c r="AK263" s="10" t="str">
        <f t="shared" si="42"/>
        <v>OS autre 4</v>
      </c>
      <c r="AL263" s="10" t="str">
        <f t="shared" si="42"/>
        <v>Total Voix OS autres</v>
      </c>
      <c r="AM263" s="10" t="str">
        <f t="shared" si="42"/>
        <v>Total Sièges OS autres</v>
      </c>
    </row>
    <row r="264" spans="1:39" ht="12.75">
      <c r="A264" s="56"/>
      <c r="B264" s="57">
        <f>IF(B261-B262=0,"","Erreur")</f>
      </c>
      <c r="C264" s="57">
        <f aca="true" t="shared" si="43" ref="C264:AM264">IF(C261-C262=0,"","Erreur")</f>
      </c>
      <c r="D264" s="57">
        <f t="shared" si="43"/>
      </c>
      <c r="E264" s="57">
        <f t="shared" si="43"/>
      </c>
      <c r="F264" s="57">
        <f t="shared" si="43"/>
      </c>
      <c r="G264" s="57">
        <f t="shared" si="43"/>
      </c>
      <c r="H264" s="57"/>
      <c r="I264" s="57">
        <f t="shared" si="43"/>
      </c>
      <c r="J264" s="57">
        <f t="shared" si="43"/>
      </c>
      <c r="K264" s="57">
        <f t="shared" si="43"/>
      </c>
      <c r="L264" s="57"/>
      <c r="M264" s="57">
        <f t="shared" si="43"/>
      </c>
      <c r="N264" s="57">
        <f t="shared" si="43"/>
      </c>
      <c r="O264" s="57">
        <f t="shared" si="43"/>
      </c>
      <c r="P264" s="57">
        <f t="shared" si="43"/>
      </c>
      <c r="Q264" s="57">
        <f t="shared" si="43"/>
      </c>
      <c r="R264" s="57">
        <f t="shared" si="43"/>
      </c>
      <c r="S264" s="57">
        <f t="shared" si="43"/>
      </c>
      <c r="T264" s="57">
        <f t="shared" si="43"/>
      </c>
      <c r="U264" s="57">
        <f t="shared" si="43"/>
      </c>
      <c r="V264" s="57">
        <f t="shared" si="43"/>
      </c>
      <c r="W264" s="57">
        <f t="shared" si="43"/>
      </c>
      <c r="X264" s="57">
        <f t="shared" si="43"/>
      </c>
      <c r="Y264" s="57">
        <f t="shared" si="43"/>
      </c>
      <c r="Z264" s="57">
        <f t="shared" si="43"/>
      </c>
      <c r="AA264" s="57">
        <f t="shared" si="43"/>
      </c>
      <c r="AB264" s="57">
        <f t="shared" si="43"/>
      </c>
      <c r="AC264" s="57">
        <f t="shared" si="43"/>
      </c>
      <c r="AD264" s="57">
        <f t="shared" si="43"/>
      </c>
      <c r="AE264" s="57">
        <f t="shared" si="43"/>
      </c>
      <c r="AF264" s="57">
        <f t="shared" si="43"/>
      </c>
      <c r="AG264" s="57">
        <f t="shared" si="43"/>
      </c>
      <c r="AH264" s="57">
        <f t="shared" si="43"/>
      </c>
      <c r="AI264" s="57">
        <f t="shared" si="43"/>
      </c>
      <c r="AJ264" s="57">
        <f t="shared" si="43"/>
      </c>
      <c r="AK264" s="57">
        <f t="shared" si="43"/>
      </c>
      <c r="AL264" s="57">
        <f t="shared" si="43"/>
      </c>
      <c r="AM264" s="57">
        <f t="shared" si="43"/>
      </c>
    </row>
    <row r="266" spans="9:22" ht="18">
      <c r="I266" s="7" t="s">
        <v>4</v>
      </c>
      <c r="P266" s="6" t="s">
        <v>166</v>
      </c>
      <c r="U266" s="147">
        <f>C268</f>
        <v>238</v>
      </c>
      <c r="V266" s="148" t="str">
        <f>A268</f>
        <v>DDI</v>
      </c>
    </row>
    <row r="267" spans="11:18" ht="18.75" thickBot="1">
      <c r="K267" s="7"/>
      <c r="R267" s="6"/>
    </row>
    <row r="268" spans="1:14" ht="14.25" thickBot="1" thickTop="1">
      <c r="A268" s="111" t="s">
        <v>22</v>
      </c>
      <c r="B268" s="112"/>
      <c r="C268" s="206">
        <f>B261</f>
        <v>238</v>
      </c>
      <c r="D268" s="206"/>
      <c r="E268" s="112"/>
      <c r="F268" s="113"/>
      <c r="G268" s="99"/>
      <c r="H268" s="96"/>
      <c r="I268" s="96"/>
      <c r="J268" s="96"/>
      <c r="K268" s="96"/>
      <c r="L268" s="96"/>
      <c r="M268" s="96"/>
      <c r="N268" s="96"/>
    </row>
    <row r="269" spans="1:14" ht="14.25" thickBot="1" thickTop="1">
      <c r="A269" s="101"/>
      <c r="B269" s="102"/>
      <c r="C269" s="208" t="s">
        <v>48</v>
      </c>
      <c r="D269" s="208"/>
      <c r="E269" s="208" t="s">
        <v>50</v>
      </c>
      <c r="F269" s="211"/>
      <c r="G269" s="99"/>
      <c r="H269" s="100"/>
      <c r="I269" s="100"/>
      <c r="J269" s="100"/>
      <c r="K269" s="100"/>
      <c r="L269" s="100"/>
      <c r="M269" s="100"/>
      <c r="N269" s="100"/>
    </row>
    <row r="270" spans="1:14" ht="13.5" thickTop="1">
      <c r="A270" s="103"/>
      <c r="B270" s="97" t="s">
        <v>11</v>
      </c>
      <c r="C270" s="207">
        <f>C261</f>
        <v>42974</v>
      </c>
      <c r="D270" s="207"/>
      <c r="E270" s="96"/>
      <c r="F270" s="104"/>
      <c r="G270" s="107"/>
      <c r="H270" s="101"/>
      <c r="I270" s="102"/>
      <c r="J270" s="108" t="s">
        <v>51</v>
      </c>
      <c r="K270" s="145">
        <f>M261</f>
        <v>1608</v>
      </c>
      <c r="L270" s="102"/>
      <c r="M270" s="102"/>
      <c r="N270" s="109"/>
    </row>
    <row r="271" spans="1:14" ht="12.75">
      <c r="A271" s="103"/>
      <c r="B271" s="97" t="s">
        <v>49</v>
      </c>
      <c r="C271" s="207">
        <f>G261</f>
        <v>32068</v>
      </c>
      <c r="D271" s="207"/>
      <c r="E271" s="209">
        <f>H261</f>
        <v>0.7462186438311538</v>
      </c>
      <c r="F271" s="210"/>
      <c r="G271" s="107"/>
      <c r="H271" s="103"/>
      <c r="I271" s="96"/>
      <c r="J271" s="96"/>
      <c r="K271" s="98"/>
      <c r="L271" s="96"/>
      <c r="M271" s="96"/>
      <c r="N271" s="104"/>
    </row>
    <row r="272" spans="1:14" ht="12.75">
      <c r="A272" s="103"/>
      <c r="B272" s="97" t="s">
        <v>17</v>
      </c>
      <c r="C272" s="207">
        <f>K261</f>
        <v>31081</v>
      </c>
      <c r="D272" s="207"/>
      <c r="E272" s="209">
        <f>L261</f>
        <v>0.7232512682086844</v>
      </c>
      <c r="F272" s="210"/>
      <c r="G272" s="107"/>
      <c r="H272" s="103"/>
      <c r="I272" s="96"/>
      <c r="J272" s="96"/>
      <c r="K272" s="98"/>
      <c r="L272" s="96"/>
      <c r="M272" s="96"/>
      <c r="N272" s="104"/>
    </row>
    <row r="273" spans="1:14" ht="12.75">
      <c r="A273" s="103"/>
      <c r="B273" s="97" t="str">
        <f>N263</f>
        <v>CFE-CGC</v>
      </c>
      <c r="C273" s="207">
        <f>N$261</f>
        <v>362</v>
      </c>
      <c r="D273" s="207"/>
      <c r="E273" s="209">
        <f aca="true" t="shared" si="44" ref="E273:E281">C273/C$272</f>
        <v>0.01164698690518323</v>
      </c>
      <c r="F273" s="210"/>
      <c r="G273" s="107"/>
      <c r="H273" s="103"/>
      <c r="I273" s="96"/>
      <c r="J273" s="97" t="str">
        <f aca="true" t="shared" si="45" ref="J273:J281">B273</f>
        <v>CFE-CGC</v>
      </c>
      <c r="K273" s="207">
        <f>Z$261</f>
        <v>0</v>
      </c>
      <c r="L273" s="207"/>
      <c r="M273" s="209">
        <f aca="true" t="shared" si="46" ref="M273:M281">K273/K$270</f>
        <v>0</v>
      </c>
      <c r="N273" s="210"/>
    </row>
    <row r="274" spans="1:14" ht="12.75">
      <c r="A274" s="103"/>
      <c r="B274" s="97" t="str">
        <f>O263</f>
        <v>CFDT</v>
      </c>
      <c r="C274" s="207">
        <f>O$261</f>
        <v>4236</v>
      </c>
      <c r="D274" s="207"/>
      <c r="E274" s="209">
        <f t="shared" si="44"/>
        <v>0.1362890511888292</v>
      </c>
      <c r="F274" s="210"/>
      <c r="G274" s="107"/>
      <c r="H274" s="103"/>
      <c r="I274" s="96"/>
      <c r="J274" s="97" t="str">
        <f t="shared" si="45"/>
        <v>CFDT</v>
      </c>
      <c r="K274" s="207">
        <f>AA261</f>
        <v>203</v>
      </c>
      <c r="L274" s="207"/>
      <c r="M274" s="209">
        <f t="shared" si="46"/>
        <v>0.12624378109452736</v>
      </c>
      <c r="N274" s="210"/>
    </row>
    <row r="275" spans="1:14" ht="12.75">
      <c r="A275" s="103"/>
      <c r="B275" s="97" t="str">
        <f>P263</f>
        <v>CFTC</v>
      </c>
      <c r="C275" s="207">
        <f>P$261</f>
        <v>455</v>
      </c>
      <c r="D275" s="207"/>
      <c r="E275" s="209">
        <f t="shared" si="44"/>
        <v>0.014639168623918149</v>
      </c>
      <c r="F275" s="210"/>
      <c r="G275" s="107"/>
      <c r="H275" s="103"/>
      <c r="I275" s="96"/>
      <c r="J275" s="97" t="str">
        <f t="shared" si="45"/>
        <v>CFTC</v>
      </c>
      <c r="K275" s="207">
        <f>AB261</f>
        <v>3</v>
      </c>
      <c r="L275" s="207"/>
      <c r="M275" s="209">
        <f t="shared" si="46"/>
        <v>0.0018656716417910447</v>
      </c>
      <c r="N275" s="210"/>
    </row>
    <row r="276" spans="1:14" ht="12.75">
      <c r="A276" s="103"/>
      <c r="B276" s="97" t="str">
        <f>Q263</f>
        <v>CGT</v>
      </c>
      <c r="C276" s="207">
        <f>Q$261</f>
        <v>8598</v>
      </c>
      <c r="D276" s="207"/>
      <c r="E276" s="209">
        <f t="shared" si="44"/>
        <v>0.27663202599658954</v>
      </c>
      <c r="F276" s="210"/>
      <c r="G276" s="107"/>
      <c r="H276" s="103"/>
      <c r="I276" s="96"/>
      <c r="J276" s="97" t="str">
        <f t="shared" si="45"/>
        <v>CGT</v>
      </c>
      <c r="K276" s="207">
        <f>AC261</f>
        <v>440</v>
      </c>
      <c r="L276" s="207"/>
      <c r="M276" s="209">
        <f t="shared" si="46"/>
        <v>0.2736318407960199</v>
      </c>
      <c r="N276" s="210"/>
    </row>
    <row r="277" spans="1:14" ht="12.75">
      <c r="A277" s="103"/>
      <c r="B277" s="97" t="str">
        <f>R263</f>
        <v>FO</v>
      </c>
      <c r="C277" s="207">
        <f>R$261</f>
        <v>7730</v>
      </c>
      <c r="D277" s="207"/>
      <c r="E277" s="209">
        <f t="shared" si="44"/>
        <v>0.24870499662173032</v>
      </c>
      <c r="F277" s="210"/>
      <c r="G277" s="107"/>
      <c r="H277" s="103"/>
      <c r="I277" s="96"/>
      <c r="J277" s="97" t="str">
        <f t="shared" si="45"/>
        <v>FO</v>
      </c>
      <c r="K277" s="207">
        <f>AD261</f>
        <v>451</v>
      </c>
      <c r="L277" s="207"/>
      <c r="M277" s="209">
        <f t="shared" si="46"/>
        <v>0.2804726368159204</v>
      </c>
      <c r="N277" s="210"/>
    </row>
    <row r="278" spans="1:14" ht="12.75">
      <c r="A278" s="103"/>
      <c r="B278" s="97" t="str">
        <f>S263</f>
        <v>FSU</v>
      </c>
      <c r="C278" s="207">
        <f>S$261</f>
        <v>1668</v>
      </c>
      <c r="D278" s="207"/>
      <c r="E278" s="209">
        <f t="shared" si="44"/>
        <v>0.053666226955374666</v>
      </c>
      <c r="F278" s="210"/>
      <c r="G278" s="107"/>
      <c r="H278" s="103"/>
      <c r="I278" s="96"/>
      <c r="J278" s="97" t="str">
        <f t="shared" si="45"/>
        <v>FSU</v>
      </c>
      <c r="K278" s="207">
        <f>AE261</f>
        <v>68</v>
      </c>
      <c r="L278" s="207"/>
      <c r="M278" s="209">
        <f t="shared" si="46"/>
        <v>0.04228855721393035</v>
      </c>
      <c r="N278" s="210"/>
    </row>
    <row r="279" spans="1:14" ht="12.75">
      <c r="A279" s="103"/>
      <c r="B279" s="97" t="str">
        <f>T263</f>
        <v>SOLIDAIRES</v>
      </c>
      <c r="C279" s="207">
        <f>T$261</f>
        <v>1537</v>
      </c>
      <c r="D279" s="207"/>
      <c r="E279" s="209">
        <f t="shared" si="44"/>
        <v>0.049451433351565266</v>
      </c>
      <c r="F279" s="210"/>
      <c r="G279" s="107"/>
      <c r="H279" s="103"/>
      <c r="I279" s="96"/>
      <c r="J279" s="97" t="str">
        <f t="shared" si="45"/>
        <v>SOLIDAIRES</v>
      </c>
      <c r="K279" s="207">
        <f>AF261</f>
        <v>64</v>
      </c>
      <c r="L279" s="207"/>
      <c r="M279" s="209">
        <f t="shared" si="46"/>
        <v>0.03980099502487562</v>
      </c>
      <c r="N279" s="210"/>
    </row>
    <row r="280" spans="1:14" ht="12.75">
      <c r="A280" s="103"/>
      <c r="B280" s="97" t="str">
        <f>U263</f>
        <v>UNSA</v>
      </c>
      <c r="C280" s="207">
        <f>U$261</f>
        <v>5831</v>
      </c>
      <c r="D280" s="207"/>
      <c r="E280" s="209">
        <f t="shared" si="44"/>
        <v>0.18760657636498182</v>
      </c>
      <c r="F280" s="210"/>
      <c r="G280" s="107"/>
      <c r="H280" s="103"/>
      <c r="I280" s="96"/>
      <c r="J280" s="97" t="str">
        <f t="shared" si="45"/>
        <v>UNSA</v>
      </c>
      <c r="K280" s="207">
        <f>AG261</f>
        <v>343</v>
      </c>
      <c r="L280" s="207"/>
      <c r="M280" s="209">
        <f t="shared" si="46"/>
        <v>0.21330845771144277</v>
      </c>
      <c r="N280" s="210"/>
    </row>
    <row r="281" spans="1:14" ht="12.75">
      <c r="A281" s="103"/>
      <c r="B281" s="97" t="s">
        <v>52</v>
      </c>
      <c r="C281" s="207">
        <f>AL261</f>
        <v>664</v>
      </c>
      <c r="D281" s="207"/>
      <c r="E281" s="209">
        <f t="shared" si="44"/>
        <v>0.021363533991827804</v>
      </c>
      <c r="F281" s="210"/>
      <c r="G281" s="107"/>
      <c r="H281" s="103"/>
      <c r="I281" s="96"/>
      <c r="J281" s="97" t="str">
        <f t="shared" si="45"/>
        <v>Total autres OS</v>
      </c>
      <c r="K281" s="207">
        <f>AM261</f>
        <v>36</v>
      </c>
      <c r="L281" s="207"/>
      <c r="M281" s="209">
        <f t="shared" si="46"/>
        <v>0.022388059701492536</v>
      </c>
      <c r="N281" s="210"/>
    </row>
    <row r="282" spans="1:14" ht="13.5" thickBot="1">
      <c r="A282" s="105"/>
      <c r="B282" s="106" t="s">
        <v>53</v>
      </c>
      <c r="C282" s="212">
        <f>SUM(C273:D281)</f>
        <v>31081</v>
      </c>
      <c r="D282" s="212"/>
      <c r="E282" s="213">
        <f>SUM(E273:F281)</f>
        <v>1</v>
      </c>
      <c r="F282" s="214"/>
      <c r="G282" s="107"/>
      <c r="H282" s="105"/>
      <c r="I282" s="110"/>
      <c r="J282" s="106" t="s">
        <v>53</v>
      </c>
      <c r="K282" s="212">
        <f>SUM(K273:L281)</f>
        <v>1608</v>
      </c>
      <c r="L282" s="212"/>
      <c r="M282" s="213">
        <f>SUM(M273:N281)</f>
        <v>0.9999999999999999</v>
      </c>
      <c r="N282" s="214"/>
    </row>
    <row r="283" spans="2:11" ht="13.5" thickTop="1">
      <c r="B283" s="2" t="s">
        <v>54</v>
      </c>
      <c r="C283" s="67">
        <f>C282-C272</f>
        <v>0</v>
      </c>
      <c r="F283" s="2"/>
      <c r="J283" s="2" t="s">
        <v>169</v>
      </c>
      <c r="K283" s="67">
        <f>K270-K282</f>
        <v>0</v>
      </c>
    </row>
    <row r="284" ht="12.75">
      <c r="F284" s="2"/>
    </row>
    <row r="285" ht="12.75">
      <c r="F285" s="2"/>
    </row>
  </sheetData>
  <mergeCells count="56">
    <mergeCell ref="A243:B243"/>
    <mergeCell ref="C243:L243"/>
    <mergeCell ref="N243:Y243"/>
    <mergeCell ref="Z243:AK243"/>
    <mergeCell ref="C282:D282"/>
    <mergeCell ref="E282:F282"/>
    <mergeCell ref="M282:N282"/>
    <mergeCell ref="K282:L282"/>
    <mergeCell ref="K281:L281"/>
    <mergeCell ref="M273:N273"/>
    <mergeCell ref="M274:N274"/>
    <mergeCell ref="M275:N275"/>
    <mergeCell ref="M276:N276"/>
    <mergeCell ref="M277:N277"/>
    <mergeCell ref="M278:N278"/>
    <mergeCell ref="M279:N279"/>
    <mergeCell ref="M280:N280"/>
    <mergeCell ref="M281:N281"/>
    <mergeCell ref="K277:L277"/>
    <mergeCell ref="K278:L278"/>
    <mergeCell ref="K279:L279"/>
    <mergeCell ref="K280:L280"/>
    <mergeCell ref="K273:L273"/>
    <mergeCell ref="K274:L274"/>
    <mergeCell ref="K275:L275"/>
    <mergeCell ref="K276:L276"/>
    <mergeCell ref="E269:F269"/>
    <mergeCell ref="E275:F275"/>
    <mergeCell ref="E276:F276"/>
    <mergeCell ref="E277:F277"/>
    <mergeCell ref="C281:D281"/>
    <mergeCell ref="E271:F271"/>
    <mergeCell ref="E272:F272"/>
    <mergeCell ref="E273:F273"/>
    <mergeCell ref="E274:F274"/>
    <mergeCell ref="E278:F278"/>
    <mergeCell ref="E279:F279"/>
    <mergeCell ref="E280:F280"/>
    <mergeCell ref="E281:F281"/>
    <mergeCell ref="C277:D277"/>
    <mergeCell ref="C278:D278"/>
    <mergeCell ref="C279:D279"/>
    <mergeCell ref="C280:D280"/>
    <mergeCell ref="C273:D273"/>
    <mergeCell ref="C274:D274"/>
    <mergeCell ref="C275:D275"/>
    <mergeCell ref="C276:D276"/>
    <mergeCell ref="C268:D268"/>
    <mergeCell ref="C270:D270"/>
    <mergeCell ref="C271:D271"/>
    <mergeCell ref="C272:D272"/>
    <mergeCell ref="C269:D269"/>
    <mergeCell ref="A1:B1"/>
    <mergeCell ref="C1:L1"/>
    <mergeCell ref="N1:Y1"/>
    <mergeCell ref="Z1:AK1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6"/>
  <sheetViews>
    <sheetView workbookViewId="0" topLeftCell="A76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0" width="5.57421875" style="0" customWidth="1"/>
    <col min="41" max="41" width="3.851562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31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33" customFormat="1" ht="11.25">
      <c r="A3" s="19" t="s">
        <v>31</v>
      </c>
      <c r="B3" s="31" t="s">
        <v>80</v>
      </c>
      <c r="C3" s="34">
        <v>45</v>
      </c>
      <c r="D3" s="29">
        <v>35</v>
      </c>
      <c r="E3" s="29">
        <v>3</v>
      </c>
      <c r="F3" s="29">
        <v>0</v>
      </c>
      <c r="G3" s="29">
        <v>38</v>
      </c>
      <c r="H3" s="23">
        <v>0.8444444444444444</v>
      </c>
      <c r="I3" s="29">
        <v>1</v>
      </c>
      <c r="J3" s="29">
        <v>0</v>
      </c>
      <c r="K3" s="29">
        <v>37</v>
      </c>
      <c r="L3" s="81">
        <v>0.8222222222222222</v>
      </c>
      <c r="M3" s="35">
        <v>4</v>
      </c>
      <c r="N3" s="34">
        <v>1</v>
      </c>
      <c r="O3" s="29">
        <v>13</v>
      </c>
      <c r="P3" s="29">
        <v>1</v>
      </c>
      <c r="Q3" s="29">
        <v>7</v>
      </c>
      <c r="R3" s="29">
        <v>0</v>
      </c>
      <c r="S3" s="29">
        <v>4</v>
      </c>
      <c r="T3" s="29">
        <v>0</v>
      </c>
      <c r="U3" s="29">
        <v>11</v>
      </c>
      <c r="V3" s="29">
        <v>0</v>
      </c>
      <c r="W3" s="30">
        <v>0</v>
      </c>
      <c r="X3" s="30">
        <v>0</v>
      </c>
      <c r="Y3" s="31">
        <v>0</v>
      </c>
      <c r="Z3" s="34">
        <v>0</v>
      </c>
      <c r="AA3" s="29">
        <v>2</v>
      </c>
      <c r="AB3" s="29">
        <v>0</v>
      </c>
      <c r="AC3" s="29">
        <v>1</v>
      </c>
      <c r="AD3" s="29">
        <v>0</v>
      </c>
      <c r="AE3" s="29">
        <v>0</v>
      </c>
      <c r="AF3" s="29">
        <v>0</v>
      </c>
      <c r="AG3" s="29">
        <v>1</v>
      </c>
      <c r="AH3" s="29">
        <v>0</v>
      </c>
      <c r="AI3" s="29">
        <v>0</v>
      </c>
      <c r="AJ3" s="29">
        <v>0</v>
      </c>
      <c r="AK3" s="30">
        <v>0</v>
      </c>
      <c r="AL3" s="19">
        <f>V3+W3+X3+Y3</f>
        <v>0</v>
      </c>
      <c r="AM3" s="32">
        <f>AH3+AI3+AJ3+AK3</f>
        <v>0</v>
      </c>
      <c r="AN3" s="33">
        <f aca="true" t="shared" si="0" ref="AN3:AN34">N3+O3+P3+Q3+R3+S3+T3+U3+V3+W3+X3+Y3-K3</f>
        <v>0</v>
      </c>
      <c r="AO3" s="33">
        <f aca="true" t="shared" si="1" ref="AO3:AO34">Z3+AA3+AB3+AC3+AD3+AE3+AF3+AG3+AH3+AI3+AJ3+AK3-M3</f>
        <v>0</v>
      </c>
    </row>
    <row r="4" spans="1:41" s="33" customFormat="1" ht="11.25">
      <c r="A4" s="19" t="s">
        <v>31</v>
      </c>
      <c r="B4" s="31" t="s">
        <v>123</v>
      </c>
      <c r="C4" s="34">
        <v>44</v>
      </c>
      <c r="D4" s="29">
        <v>37</v>
      </c>
      <c r="E4" s="29">
        <v>4</v>
      </c>
      <c r="F4" s="29">
        <v>0</v>
      </c>
      <c r="G4" s="29">
        <v>41</v>
      </c>
      <c r="H4" s="23">
        <v>0.9318181818181818</v>
      </c>
      <c r="I4" s="29">
        <v>2</v>
      </c>
      <c r="J4" s="29">
        <v>0</v>
      </c>
      <c r="K4" s="29">
        <v>39</v>
      </c>
      <c r="L4" s="81">
        <v>0.8863636363636364</v>
      </c>
      <c r="M4" s="35">
        <v>4</v>
      </c>
      <c r="N4" s="34">
        <v>0</v>
      </c>
      <c r="O4" s="29">
        <v>4</v>
      </c>
      <c r="P4" s="29">
        <v>0</v>
      </c>
      <c r="Q4" s="29">
        <v>3</v>
      </c>
      <c r="R4" s="29">
        <v>8</v>
      </c>
      <c r="S4" s="29">
        <v>3</v>
      </c>
      <c r="T4" s="29">
        <v>4</v>
      </c>
      <c r="U4" s="29">
        <v>17</v>
      </c>
      <c r="V4" s="29">
        <v>0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1</v>
      </c>
      <c r="AE4" s="29">
        <v>0</v>
      </c>
      <c r="AF4" s="29">
        <v>0</v>
      </c>
      <c r="AG4" s="29">
        <v>3</v>
      </c>
      <c r="AH4" s="29">
        <v>0</v>
      </c>
      <c r="AI4" s="30">
        <v>0</v>
      </c>
      <c r="AJ4" s="30">
        <v>0</v>
      </c>
      <c r="AK4" s="30">
        <v>0</v>
      </c>
      <c r="AL4" s="19">
        <f>+V4+W4+X4+Y4</f>
        <v>0</v>
      </c>
      <c r="AM4" s="32">
        <f>+AH4+AI4+AJ4+AK4</f>
        <v>0</v>
      </c>
      <c r="AN4" s="33">
        <f t="shared" si="0"/>
        <v>0</v>
      </c>
      <c r="AO4" s="33">
        <f t="shared" si="1"/>
        <v>0</v>
      </c>
    </row>
    <row r="5" spans="1:41" s="33" customFormat="1" ht="11.25">
      <c r="A5" s="19" t="s">
        <v>31</v>
      </c>
      <c r="B5" s="31" t="s">
        <v>81</v>
      </c>
      <c r="C5" s="34">
        <v>77</v>
      </c>
      <c r="D5" s="29">
        <v>24</v>
      </c>
      <c r="E5" s="29">
        <v>42</v>
      </c>
      <c r="F5" s="29">
        <v>0</v>
      </c>
      <c r="G5" s="29">
        <v>66</v>
      </c>
      <c r="H5" s="23">
        <v>0.8571428571428571</v>
      </c>
      <c r="I5" s="29">
        <v>0</v>
      </c>
      <c r="J5" s="29">
        <v>2</v>
      </c>
      <c r="K5" s="29">
        <v>64</v>
      </c>
      <c r="L5" s="81">
        <v>0.8311688311688312</v>
      </c>
      <c r="M5" s="35">
        <v>6</v>
      </c>
      <c r="N5" s="34">
        <v>0</v>
      </c>
      <c r="O5" s="29">
        <v>7</v>
      </c>
      <c r="P5" s="29">
        <v>3</v>
      </c>
      <c r="Q5" s="29">
        <v>8</v>
      </c>
      <c r="R5" s="29">
        <v>19</v>
      </c>
      <c r="S5" s="29">
        <v>3</v>
      </c>
      <c r="T5" s="29">
        <v>4</v>
      </c>
      <c r="U5" s="29">
        <v>20</v>
      </c>
      <c r="V5" s="29">
        <v>0</v>
      </c>
      <c r="W5" s="30">
        <v>0</v>
      </c>
      <c r="X5" s="30">
        <v>0</v>
      </c>
      <c r="Y5" s="31">
        <v>0</v>
      </c>
      <c r="Z5" s="34">
        <v>0</v>
      </c>
      <c r="AA5" s="29">
        <v>1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2</v>
      </c>
      <c r="AH5" s="29">
        <v>0</v>
      </c>
      <c r="AI5" s="30">
        <v>0</v>
      </c>
      <c r="AJ5" s="30">
        <v>0</v>
      </c>
      <c r="AK5" s="30">
        <v>0</v>
      </c>
      <c r="AL5" s="19">
        <f aca="true" t="shared" si="2" ref="AL5:AL43">V5+W5+X5+Y5</f>
        <v>0</v>
      </c>
      <c r="AM5" s="32">
        <f aca="true" t="shared" si="3" ref="AM5:AM43">AH5+AI5+AJ5+AK5</f>
        <v>0</v>
      </c>
      <c r="AN5" s="33">
        <f t="shared" si="0"/>
        <v>0</v>
      </c>
      <c r="AO5" s="33">
        <f t="shared" si="1"/>
        <v>0</v>
      </c>
    </row>
    <row r="6" spans="1:41" s="33" customFormat="1" ht="11.25">
      <c r="A6" s="19" t="s">
        <v>31</v>
      </c>
      <c r="B6" s="31" t="s">
        <v>82</v>
      </c>
      <c r="C6" s="34">
        <v>124</v>
      </c>
      <c r="D6" s="29">
        <v>67</v>
      </c>
      <c r="E6" s="29">
        <v>38</v>
      </c>
      <c r="F6" s="29">
        <v>6</v>
      </c>
      <c r="G6" s="29">
        <v>99</v>
      </c>
      <c r="H6" s="23">
        <v>0.7983870967741935</v>
      </c>
      <c r="I6" s="29">
        <v>0</v>
      </c>
      <c r="J6" s="29">
        <v>1</v>
      </c>
      <c r="K6" s="29">
        <v>98</v>
      </c>
      <c r="L6" s="81">
        <v>0.7903225806451613</v>
      </c>
      <c r="M6" s="35">
        <v>6</v>
      </c>
      <c r="N6" s="34">
        <v>5</v>
      </c>
      <c r="O6" s="29">
        <v>5</v>
      </c>
      <c r="P6" s="29">
        <v>3</v>
      </c>
      <c r="Q6" s="29">
        <v>13</v>
      </c>
      <c r="R6" s="29">
        <v>45</v>
      </c>
      <c r="S6" s="29">
        <v>2</v>
      </c>
      <c r="T6" s="29">
        <v>6</v>
      </c>
      <c r="U6" s="29">
        <v>19</v>
      </c>
      <c r="V6" s="29">
        <v>0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1</v>
      </c>
      <c r="AD6" s="29">
        <v>4</v>
      </c>
      <c r="AE6" s="29">
        <v>0</v>
      </c>
      <c r="AF6" s="29">
        <v>0</v>
      </c>
      <c r="AG6" s="29">
        <v>1</v>
      </c>
      <c r="AH6" s="29">
        <v>0</v>
      </c>
      <c r="AI6" s="30">
        <v>0</v>
      </c>
      <c r="AJ6" s="30">
        <v>0</v>
      </c>
      <c r="AK6" s="30">
        <v>0</v>
      </c>
      <c r="AL6" s="19">
        <f t="shared" si="2"/>
        <v>0</v>
      </c>
      <c r="AM6" s="32">
        <f t="shared" si="3"/>
        <v>0</v>
      </c>
      <c r="AN6" s="33">
        <f t="shared" si="0"/>
        <v>0</v>
      </c>
      <c r="AO6" s="33">
        <f t="shared" si="1"/>
        <v>0</v>
      </c>
    </row>
    <row r="7" spans="1:41" s="33" customFormat="1" ht="11.25">
      <c r="A7" s="19" t="s">
        <v>31</v>
      </c>
      <c r="B7" s="31" t="s">
        <v>67</v>
      </c>
      <c r="C7" s="34">
        <v>47</v>
      </c>
      <c r="D7" s="29">
        <v>27</v>
      </c>
      <c r="E7" s="29">
        <v>19</v>
      </c>
      <c r="F7" s="29">
        <v>0</v>
      </c>
      <c r="G7" s="29">
        <v>46</v>
      </c>
      <c r="H7" s="23">
        <v>0.9787234042553191</v>
      </c>
      <c r="I7" s="29">
        <v>0</v>
      </c>
      <c r="J7" s="29">
        <v>3</v>
      </c>
      <c r="K7" s="29">
        <v>43</v>
      </c>
      <c r="L7" s="81">
        <v>0.9148936170212766</v>
      </c>
      <c r="M7" s="35">
        <v>4</v>
      </c>
      <c r="N7" s="34">
        <v>1</v>
      </c>
      <c r="O7" s="29">
        <v>10</v>
      </c>
      <c r="P7" s="29">
        <v>2</v>
      </c>
      <c r="Q7" s="29">
        <v>5</v>
      </c>
      <c r="R7" s="29">
        <v>4</v>
      </c>
      <c r="S7" s="29">
        <v>6</v>
      </c>
      <c r="T7" s="29">
        <v>1</v>
      </c>
      <c r="U7" s="29">
        <v>14</v>
      </c>
      <c r="V7" s="29">
        <v>0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2</v>
      </c>
      <c r="AH7" s="29">
        <v>0</v>
      </c>
      <c r="AI7" s="30">
        <v>0</v>
      </c>
      <c r="AJ7" s="30">
        <v>0</v>
      </c>
      <c r="AK7" s="30">
        <v>0</v>
      </c>
      <c r="AL7" s="19">
        <f t="shared" si="2"/>
        <v>0</v>
      </c>
      <c r="AM7" s="32">
        <f t="shared" si="3"/>
        <v>0</v>
      </c>
      <c r="AN7" s="33">
        <f t="shared" si="0"/>
        <v>0</v>
      </c>
      <c r="AO7" s="33">
        <f t="shared" si="1"/>
        <v>0</v>
      </c>
    </row>
    <row r="8" spans="1:41" s="33" customFormat="1" ht="11.25">
      <c r="A8" s="19" t="s">
        <v>31</v>
      </c>
      <c r="B8" s="31" t="s">
        <v>83</v>
      </c>
      <c r="C8" s="34">
        <v>52</v>
      </c>
      <c r="D8" s="29">
        <v>42</v>
      </c>
      <c r="E8" s="29">
        <v>5</v>
      </c>
      <c r="F8" s="29">
        <v>0</v>
      </c>
      <c r="G8" s="29">
        <v>47</v>
      </c>
      <c r="H8" s="23">
        <v>0.9038461538461539</v>
      </c>
      <c r="I8" s="29">
        <v>0</v>
      </c>
      <c r="J8" s="29">
        <v>0</v>
      </c>
      <c r="K8" s="29">
        <v>47</v>
      </c>
      <c r="L8" s="81">
        <v>0.9038461538461539</v>
      </c>
      <c r="M8" s="35">
        <v>4</v>
      </c>
      <c r="N8" s="34">
        <v>0</v>
      </c>
      <c r="O8" s="29">
        <v>1</v>
      </c>
      <c r="P8" s="29">
        <v>0</v>
      </c>
      <c r="Q8" s="29">
        <v>3</v>
      </c>
      <c r="R8" s="29">
        <v>19</v>
      </c>
      <c r="S8" s="29">
        <v>6</v>
      </c>
      <c r="T8" s="29">
        <v>0</v>
      </c>
      <c r="U8" s="29">
        <v>18</v>
      </c>
      <c r="V8" s="29">
        <v>0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0</v>
      </c>
      <c r="AD8" s="29">
        <v>2</v>
      </c>
      <c r="AE8" s="29">
        <v>0</v>
      </c>
      <c r="AF8" s="29">
        <v>0</v>
      </c>
      <c r="AG8" s="29">
        <v>2</v>
      </c>
      <c r="AH8" s="29">
        <v>0</v>
      </c>
      <c r="AI8" s="30">
        <v>0</v>
      </c>
      <c r="AJ8" s="30">
        <v>0</v>
      </c>
      <c r="AK8" s="30">
        <v>0</v>
      </c>
      <c r="AL8" s="19">
        <f t="shared" si="2"/>
        <v>0</v>
      </c>
      <c r="AM8" s="32">
        <f t="shared" si="3"/>
        <v>0</v>
      </c>
      <c r="AN8" s="33">
        <f t="shared" si="0"/>
        <v>0</v>
      </c>
      <c r="AO8" s="33">
        <f t="shared" si="1"/>
        <v>0</v>
      </c>
    </row>
    <row r="9" spans="1:41" s="33" customFormat="1" ht="11.25">
      <c r="A9" s="19" t="s">
        <v>31</v>
      </c>
      <c r="B9" s="31" t="s">
        <v>84</v>
      </c>
      <c r="C9" s="34">
        <v>49</v>
      </c>
      <c r="D9" s="29">
        <v>42</v>
      </c>
      <c r="E9" s="29">
        <v>2</v>
      </c>
      <c r="F9" s="29">
        <v>2</v>
      </c>
      <c r="G9" s="29">
        <v>42</v>
      </c>
      <c r="H9" s="23">
        <v>0.8571428571428571</v>
      </c>
      <c r="I9" s="29">
        <v>0</v>
      </c>
      <c r="J9" s="29">
        <v>0</v>
      </c>
      <c r="K9" s="29">
        <v>42</v>
      </c>
      <c r="L9" s="81">
        <v>0.8571428571428571</v>
      </c>
      <c r="M9" s="35">
        <v>4</v>
      </c>
      <c r="N9" s="34">
        <v>1</v>
      </c>
      <c r="O9" s="29">
        <v>2</v>
      </c>
      <c r="P9" s="29">
        <v>0</v>
      </c>
      <c r="Q9" s="29">
        <v>7</v>
      </c>
      <c r="R9" s="29">
        <v>13</v>
      </c>
      <c r="S9" s="29">
        <v>13</v>
      </c>
      <c r="T9" s="29">
        <v>1</v>
      </c>
      <c r="U9" s="29">
        <v>5</v>
      </c>
      <c r="V9" s="29">
        <v>0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1</v>
      </c>
      <c r="AD9" s="29">
        <v>2</v>
      </c>
      <c r="AE9" s="29">
        <v>1</v>
      </c>
      <c r="AF9" s="29">
        <v>0</v>
      </c>
      <c r="AG9" s="29">
        <v>0</v>
      </c>
      <c r="AH9" s="29">
        <v>0</v>
      </c>
      <c r="AI9" s="30">
        <v>0</v>
      </c>
      <c r="AJ9" s="30">
        <v>0</v>
      </c>
      <c r="AK9" s="30">
        <v>0</v>
      </c>
      <c r="AL9" s="19">
        <f t="shared" si="2"/>
        <v>0</v>
      </c>
      <c r="AM9" s="32">
        <f t="shared" si="3"/>
        <v>0</v>
      </c>
      <c r="AN9" s="33">
        <f t="shared" si="0"/>
        <v>0</v>
      </c>
      <c r="AO9" s="33">
        <f t="shared" si="1"/>
        <v>0</v>
      </c>
    </row>
    <row r="10" spans="1:41" s="33" customFormat="1" ht="11.25">
      <c r="A10" s="19" t="s">
        <v>31</v>
      </c>
      <c r="B10" s="31" t="s">
        <v>85</v>
      </c>
      <c r="C10" s="34">
        <v>44</v>
      </c>
      <c r="D10" s="29">
        <v>35</v>
      </c>
      <c r="E10" s="29">
        <v>6</v>
      </c>
      <c r="F10" s="29">
        <v>1</v>
      </c>
      <c r="G10" s="29">
        <v>40</v>
      </c>
      <c r="H10" s="23">
        <v>0.9090909090909091</v>
      </c>
      <c r="I10" s="29">
        <v>1</v>
      </c>
      <c r="J10" s="29">
        <v>0</v>
      </c>
      <c r="K10" s="29">
        <v>39</v>
      </c>
      <c r="L10" s="81">
        <v>0.8863636363636364</v>
      </c>
      <c r="M10" s="35">
        <v>4</v>
      </c>
      <c r="N10" s="34">
        <v>0</v>
      </c>
      <c r="O10" s="29">
        <v>7</v>
      </c>
      <c r="P10" s="29">
        <v>0</v>
      </c>
      <c r="Q10" s="29">
        <v>10</v>
      </c>
      <c r="R10" s="29">
        <v>6</v>
      </c>
      <c r="S10" s="29">
        <v>5</v>
      </c>
      <c r="T10" s="29">
        <v>1</v>
      </c>
      <c r="U10" s="29">
        <v>10</v>
      </c>
      <c r="V10" s="29">
        <v>0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0</v>
      </c>
      <c r="AI10" s="30">
        <v>0</v>
      </c>
      <c r="AJ10" s="30">
        <v>0</v>
      </c>
      <c r="AK10" s="30">
        <v>0</v>
      </c>
      <c r="AL10" s="19">
        <f t="shared" si="2"/>
        <v>0</v>
      </c>
      <c r="AM10" s="32">
        <f t="shared" si="3"/>
        <v>0</v>
      </c>
      <c r="AN10" s="33">
        <f t="shared" si="0"/>
        <v>0</v>
      </c>
      <c r="AO10" s="33">
        <f t="shared" si="1"/>
        <v>0</v>
      </c>
    </row>
    <row r="11" spans="1:41" s="33" customFormat="1" ht="11.25">
      <c r="A11" s="19" t="s">
        <v>31</v>
      </c>
      <c r="B11" s="31" t="s">
        <v>86</v>
      </c>
      <c r="C11" s="34">
        <v>47</v>
      </c>
      <c r="D11" s="29">
        <v>28</v>
      </c>
      <c r="E11" s="29">
        <v>6</v>
      </c>
      <c r="F11" s="29">
        <v>0</v>
      </c>
      <c r="G11" s="29">
        <v>34</v>
      </c>
      <c r="H11" s="23">
        <v>0.723404255319149</v>
      </c>
      <c r="I11" s="29">
        <v>0</v>
      </c>
      <c r="J11" s="29">
        <v>2</v>
      </c>
      <c r="K11" s="29">
        <v>32</v>
      </c>
      <c r="L11" s="81">
        <v>0.6808510638297872</v>
      </c>
      <c r="M11" s="35">
        <v>4</v>
      </c>
      <c r="N11" s="34">
        <v>0</v>
      </c>
      <c r="O11" s="29">
        <v>6</v>
      </c>
      <c r="P11" s="29">
        <v>0</v>
      </c>
      <c r="Q11" s="29">
        <v>1</v>
      </c>
      <c r="R11" s="29">
        <v>5</v>
      </c>
      <c r="S11" s="29">
        <v>9</v>
      </c>
      <c r="T11" s="29">
        <v>1</v>
      </c>
      <c r="U11" s="29">
        <v>10</v>
      </c>
      <c r="V11" s="29">
        <v>0</v>
      </c>
      <c r="W11" s="30">
        <v>0</v>
      </c>
      <c r="X11" s="30">
        <v>0</v>
      </c>
      <c r="Y11" s="31">
        <v>0</v>
      </c>
      <c r="Z11" s="34">
        <v>0</v>
      </c>
      <c r="AA11" s="29">
        <v>1</v>
      </c>
      <c r="AB11" s="29">
        <v>0</v>
      </c>
      <c r="AC11" s="29">
        <v>0</v>
      </c>
      <c r="AD11" s="29">
        <v>0</v>
      </c>
      <c r="AE11" s="29">
        <v>1</v>
      </c>
      <c r="AF11" s="29">
        <v>0</v>
      </c>
      <c r="AG11" s="29">
        <v>2</v>
      </c>
      <c r="AH11" s="29">
        <v>0</v>
      </c>
      <c r="AI11" s="30">
        <v>0</v>
      </c>
      <c r="AJ11" s="30">
        <v>0</v>
      </c>
      <c r="AK11" s="30">
        <v>0</v>
      </c>
      <c r="AL11" s="19">
        <f t="shared" si="2"/>
        <v>0</v>
      </c>
      <c r="AM11" s="32">
        <f t="shared" si="3"/>
        <v>0</v>
      </c>
      <c r="AN11" s="33">
        <f t="shared" si="0"/>
        <v>0</v>
      </c>
      <c r="AO11" s="33">
        <f t="shared" si="1"/>
        <v>0</v>
      </c>
    </row>
    <row r="12" spans="1:41" s="33" customFormat="1" ht="11.25">
      <c r="A12" s="19" t="s">
        <v>31</v>
      </c>
      <c r="B12" s="31" t="s">
        <v>87</v>
      </c>
      <c r="C12" s="34">
        <v>42</v>
      </c>
      <c r="D12" s="29">
        <v>37</v>
      </c>
      <c r="E12" s="29">
        <v>4</v>
      </c>
      <c r="F12" s="29">
        <v>0</v>
      </c>
      <c r="G12" s="29">
        <v>41</v>
      </c>
      <c r="H12" s="23">
        <v>0.9761904761904762</v>
      </c>
      <c r="I12" s="29">
        <v>0</v>
      </c>
      <c r="J12" s="29">
        <v>0</v>
      </c>
      <c r="K12" s="29">
        <v>41</v>
      </c>
      <c r="L12" s="81">
        <v>0.9761904761904762</v>
      </c>
      <c r="M12" s="35">
        <v>4</v>
      </c>
      <c r="N12" s="34">
        <v>0</v>
      </c>
      <c r="O12" s="29">
        <v>6</v>
      </c>
      <c r="P12" s="29">
        <v>0</v>
      </c>
      <c r="Q12" s="29">
        <v>8</v>
      </c>
      <c r="R12" s="29">
        <v>4</v>
      </c>
      <c r="S12" s="29">
        <v>6</v>
      </c>
      <c r="T12" s="29">
        <v>0</v>
      </c>
      <c r="U12" s="29">
        <v>17</v>
      </c>
      <c r="V12" s="29">
        <v>0</v>
      </c>
      <c r="W12" s="30">
        <v>0</v>
      </c>
      <c r="X12" s="30">
        <v>0</v>
      </c>
      <c r="Y12" s="31">
        <v>0</v>
      </c>
      <c r="Z12" s="34">
        <v>0</v>
      </c>
      <c r="AA12" s="29">
        <v>1</v>
      </c>
      <c r="AB12" s="29">
        <v>0</v>
      </c>
      <c r="AC12" s="29">
        <v>1</v>
      </c>
      <c r="AD12" s="29">
        <v>0</v>
      </c>
      <c r="AE12" s="29">
        <v>0</v>
      </c>
      <c r="AF12" s="29">
        <v>0</v>
      </c>
      <c r="AG12" s="29">
        <v>2</v>
      </c>
      <c r="AH12" s="29">
        <v>0</v>
      </c>
      <c r="AI12" s="30">
        <v>0</v>
      </c>
      <c r="AJ12" s="30">
        <v>0</v>
      </c>
      <c r="AK12" s="30">
        <v>0</v>
      </c>
      <c r="AL12" s="19">
        <f t="shared" si="2"/>
        <v>0</v>
      </c>
      <c r="AM12" s="32">
        <f t="shared" si="3"/>
        <v>0</v>
      </c>
      <c r="AN12" s="33">
        <f t="shared" si="0"/>
        <v>0</v>
      </c>
      <c r="AO12" s="33">
        <f t="shared" si="1"/>
        <v>0</v>
      </c>
    </row>
    <row r="13" spans="1:41" s="33" customFormat="1" ht="11.25">
      <c r="A13" s="19" t="s">
        <v>31</v>
      </c>
      <c r="B13" s="31" t="s">
        <v>88</v>
      </c>
      <c r="C13" s="34">
        <v>64</v>
      </c>
      <c r="D13" s="29">
        <v>41</v>
      </c>
      <c r="E13" s="29">
        <v>20</v>
      </c>
      <c r="F13" s="29">
        <v>0</v>
      </c>
      <c r="G13" s="29">
        <v>61</v>
      </c>
      <c r="H13" s="23">
        <v>0.953125</v>
      </c>
      <c r="I13" s="29">
        <v>0</v>
      </c>
      <c r="J13" s="29">
        <v>0</v>
      </c>
      <c r="K13" s="29">
        <v>61</v>
      </c>
      <c r="L13" s="81">
        <v>0.953125</v>
      </c>
      <c r="M13" s="35">
        <v>6</v>
      </c>
      <c r="N13" s="34">
        <v>0</v>
      </c>
      <c r="O13" s="29">
        <v>11</v>
      </c>
      <c r="P13" s="29">
        <v>0</v>
      </c>
      <c r="Q13" s="29">
        <v>24</v>
      </c>
      <c r="R13" s="29">
        <v>5</v>
      </c>
      <c r="S13" s="29">
        <v>4</v>
      </c>
      <c r="T13" s="29">
        <v>0</v>
      </c>
      <c r="U13" s="29">
        <v>17</v>
      </c>
      <c r="V13" s="29">
        <v>0</v>
      </c>
      <c r="W13" s="30">
        <v>0</v>
      </c>
      <c r="X13" s="30">
        <v>0</v>
      </c>
      <c r="Y13" s="31">
        <v>0</v>
      </c>
      <c r="Z13" s="34">
        <v>0</v>
      </c>
      <c r="AA13" s="29">
        <v>1</v>
      </c>
      <c r="AB13" s="29">
        <v>0</v>
      </c>
      <c r="AC13" s="29">
        <v>3</v>
      </c>
      <c r="AD13" s="29">
        <v>0</v>
      </c>
      <c r="AE13" s="29">
        <v>0</v>
      </c>
      <c r="AF13" s="29">
        <v>0</v>
      </c>
      <c r="AG13" s="29">
        <v>2</v>
      </c>
      <c r="AH13" s="29">
        <v>0</v>
      </c>
      <c r="AI13" s="30">
        <v>0</v>
      </c>
      <c r="AJ13" s="30">
        <v>0</v>
      </c>
      <c r="AK13" s="30">
        <v>0</v>
      </c>
      <c r="AL13" s="19">
        <f t="shared" si="2"/>
        <v>0</v>
      </c>
      <c r="AM13" s="32">
        <f t="shared" si="3"/>
        <v>0</v>
      </c>
      <c r="AN13" s="33">
        <f t="shared" si="0"/>
        <v>0</v>
      </c>
      <c r="AO13" s="33">
        <f t="shared" si="1"/>
        <v>0</v>
      </c>
    </row>
    <row r="14" spans="1:41" s="33" customFormat="1" ht="11.25">
      <c r="A14" s="19" t="s">
        <v>31</v>
      </c>
      <c r="B14" s="31" t="s">
        <v>89</v>
      </c>
      <c r="C14" s="34">
        <v>57</v>
      </c>
      <c r="D14" s="29">
        <v>48</v>
      </c>
      <c r="E14" s="29">
        <v>3</v>
      </c>
      <c r="F14" s="29">
        <v>0</v>
      </c>
      <c r="G14" s="29">
        <v>51</v>
      </c>
      <c r="H14" s="23">
        <v>0.8947368421052632</v>
      </c>
      <c r="I14" s="29">
        <v>1</v>
      </c>
      <c r="J14" s="29">
        <v>0</v>
      </c>
      <c r="K14" s="29">
        <v>50</v>
      </c>
      <c r="L14" s="81">
        <v>0.8771929824561403</v>
      </c>
      <c r="M14" s="35">
        <v>4</v>
      </c>
      <c r="N14" s="34">
        <v>0</v>
      </c>
      <c r="O14" s="29">
        <v>13</v>
      </c>
      <c r="P14" s="29">
        <v>2</v>
      </c>
      <c r="Q14" s="29">
        <v>8</v>
      </c>
      <c r="R14" s="29">
        <v>6</v>
      </c>
      <c r="S14" s="29">
        <v>4</v>
      </c>
      <c r="T14" s="29">
        <v>1</v>
      </c>
      <c r="U14" s="29">
        <v>16</v>
      </c>
      <c r="V14" s="29">
        <v>0</v>
      </c>
      <c r="W14" s="30">
        <v>0</v>
      </c>
      <c r="X14" s="30">
        <v>0</v>
      </c>
      <c r="Y14" s="31">
        <v>0</v>
      </c>
      <c r="Z14" s="34">
        <v>0</v>
      </c>
      <c r="AA14" s="29">
        <v>1</v>
      </c>
      <c r="AB14" s="29">
        <v>0</v>
      </c>
      <c r="AC14" s="29">
        <v>1</v>
      </c>
      <c r="AD14" s="29">
        <v>0</v>
      </c>
      <c r="AE14" s="29">
        <v>0</v>
      </c>
      <c r="AF14" s="29">
        <v>0</v>
      </c>
      <c r="AG14" s="29">
        <v>2</v>
      </c>
      <c r="AH14" s="29">
        <v>0</v>
      </c>
      <c r="AI14" s="30">
        <v>0</v>
      </c>
      <c r="AJ14" s="30">
        <v>0</v>
      </c>
      <c r="AK14" s="30">
        <v>0</v>
      </c>
      <c r="AL14" s="19">
        <f t="shared" si="2"/>
        <v>0</v>
      </c>
      <c r="AM14" s="32">
        <f t="shared" si="3"/>
        <v>0</v>
      </c>
      <c r="AN14" s="33">
        <f t="shared" si="0"/>
        <v>0</v>
      </c>
      <c r="AO14" s="33">
        <f t="shared" si="1"/>
        <v>0</v>
      </c>
    </row>
    <row r="15" spans="1:41" s="33" customFormat="1" ht="11.25">
      <c r="A15" s="19" t="s">
        <v>31</v>
      </c>
      <c r="B15" s="31" t="s">
        <v>90</v>
      </c>
      <c r="C15" s="34">
        <v>65</v>
      </c>
      <c r="D15" s="29">
        <v>51</v>
      </c>
      <c r="E15" s="29">
        <v>5</v>
      </c>
      <c r="F15" s="29">
        <v>0</v>
      </c>
      <c r="G15" s="29">
        <v>56</v>
      </c>
      <c r="H15" s="23">
        <v>0.8615384615384616</v>
      </c>
      <c r="I15" s="29">
        <v>0</v>
      </c>
      <c r="J15" s="29">
        <v>0</v>
      </c>
      <c r="K15" s="29">
        <v>56</v>
      </c>
      <c r="L15" s="81">
        <v>0.8615384615384616</v>
      </c>
      <c r="M15" s="35">
        <v>6</v>
      </c>
      <c r="N15" s="34">
        <v>0</v>
      </c>
      <c r="O15" s="29">
        <v>2</v>
      </c>
      <c r="P15" s="29">
        <v>4</v>
      </c>
      <c r="Q15" s="29">
        <v>6</v>
      </c>
      <c r="R15" s="29">
        <v>9</v>
      </c>
      <c r="S15" s="29">
        <v>12</v>
      </c>
      <c r="T15" s="29">
        <v>14</v>
      </c>
      <c r="U15" s="29">
        <v>9</v>
      </c>
      <c r="V15" s="29">
        <v>0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1</v>
      </c>
      <c r="AE15" s="29">
        <v>2</v>
      </c>
      <c r="AF15" s="29">
        <v>2</v>
      </c>
      <c r="AG15" s="29">
        <v>1</v>
      </c>
      <c r="AH15" s="29">
        <v>0</v>
      </c>
      <c r="AI15" s="30">
        <v>0</v>
      </c>
      <c r="AJ15" s="30">
        <v>0</v>
      </c>
      <c r="AK15" s="30">
        <v>0</v>
      </c>
      <c r="AL15" s="19">
        <f t="shared" si="2"/>
        <v>0</v>
      </c>
      <c r="AM15" s="32">
        <f t="shared" si="3"/>
        <v>0</v>
      </c>
      <c r="AN15" s="33">
        <f t="shared" si="0"/>
        <v>0</v>
      </c>
      <c r="AO15" s="33">
        <f t="shared" si="1"/>
        <v>0</v>
      </c>
    </row>
    <row r="16" spans="1:41" s="33" customFormat="1" ht="11.25">
      <c r="A16" s="19" t="s">
        <v>31</v>
      </c>
      <c r="B16" s="31" t="s">
        <v>91</v>
      </c>
      <c r="C16" s="34">
        <v>83</v>
      </c>
      <c r="D16" s="29">
        <v>65</v>
      </c>
      <c r="E16" s="29">
        <v>7</v>
      </c>
      <c r="F16" s="29">
        <v>0</v>
      </c>
      <c r="G16" s="29">
        <v>72</v>
      </c>
      <c r="H16" s="23">
        <v>0.8674698795180723</v>
      </c>
      <c r="I16" s="29">
        <v>2</v>
      </c>
      <c r="J16" s="29">
        <v>1</v>
      </c>
      <c r="K16" s="29">
        <v>69</v>
      </c>
      <c r="L16" s="81">
        <v>0.8313253012048193</v>
      </c>
      <c r="M16" s="35">
        <v>6</v>
      </c>
      <c r="N16" s="34">
        <v>0</v>
      </c>
      <c r="O16" s="29">
        <v>12</v>
      </c>
      <c r="P16" s="29">
        <v>1</v>
      </c>
      <c r="Q16" s="29">
        <v>37</v>
      </c>
      <c r="R16" s="29">
        <v>2</v>
      </c>
      <c r="S16" s="29">
        <v>2</v>
      </c>
      <c r="T16" s="29">
        <v>1</v>
      </c>
      <c r="U16" s="29">
        <v>14</v>
      </c>
      <c r="V16" s="29">
        <v>0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4</v>
      </c>
      <c r="AD16" s="29">
        <v>0</v>
      </c>
      <c r="AE16" s="29">
        <v>0</v>
      </c>
      <c r="AF16" s="29">
        <v>0</v>
      </c>
      <c r="AG16" s="29">
        <v>1</v>
      </c>
      <c r="AH16" s="29">
        <v>0</v>
      </c>
      <c r="AI16" s="30">
        <v>0</v>
      </c>
      <c r="AJ16" s="30">
        <v>0</v>
      </c>
      <c r="AK16" s="30">
        <v>0</v>
      </c>
      <c r="AL16" s="19">
        <f t="shared" si="2"/>
        <v>0</v>
      </c>
      <c r="AM16" s="32">
        <f t="shared" si="3"/>
        <v>0</v>
      </c>
      <c r="AN16" s="33">
        <f t="shared" si="0"/>
        <v>0</v>
      </c>
      <c r="AO16" s="33">
        <f t="shared" si="1"/>
        <v>0</v>
      </c>
    </row>
    <row r="17" spans="1:41" s="33" customFormat="1" ht="11.25">
      <c r="A17" s="19" t="s">
        <v>31</v>
      </c>
      <c r="B17" s="31" t="s">
        <v>92</v>
      </c>
      <c r="C17" s="34">
        <v>77</v>
      </c>
      <c r="D17" s="29">
        <v>53</v>
      </c>
      <c r="E17" s="29">
        <v>11</v>
      </c>
      <c r="F17" s="29">
        <v>0</v>
      </c>
      <c r="G17" s="29">
        <v>64</v>
      </c>
      <c r="H17" s="23">
        <v>0.8311688311688312</v>
      </c>
      <c r="I17" s="29">
        <v>0</v>
      </c>
      <c r="J17" s="29">
        <v>0</v>
      </c>
      <c r="K17" s="29">
        <v>64</v>
      </c>
      <c r="L17" s="81">
        <v>0.8311688311688312</v>
      </c>
      <c r="M17" s="35">
        <v>6</v>
      </c>
      <c r="N17" s="34">
        <v>4</v>
      </c>
      <c r="O17" s="29">
        <v>4</v>
      </c>
      <c r="P17" s="29">
        <v>0</v>
      </c>
      <c r="Q17" s="29">
        <v>26</v>
      </c>
      <c r="R17" s="29">
        <v>5</v>
      </c>
      <c r="S17" s="29">
        <v>8</v>
      </c>
      <c r="T17" s="29">
        <v>0</v>
      </c>
      <c r="U17" s="29">
        <v>17</v>
      </c>
      <c r="V17" s="29">
        <v>0</v>
      </c>
      <c r="W17" s="30">
        <v>0</v>
      </c>
      <c r="X17" s="30">
        <v>0</v>
      </c>
      <c r="Y17" s="31">
        <v>0</v>
      </c>
      <c r="Z17" s="34">
        <v>0</v>
      </c>
      <c r="AA17" s="29">
        <v>0</v>
      </c>
      <c r="AB17" s="29">
        <v>0</v>
      </c>
      <c r="AC17" s="29">
        <v>3</v>
      </c>
      <c r="AD17" s="29">
        <v>0</v>
      </c>
      <c r="AE17" s="29">
        <v>1</v>
      </c>
      <c r="AF17" s="29">
        <v>0</v>
      </c>
      <c r="AG17" s="29">
        <v>2</v>
      </c>
      <c r="AH17" s="29">
        <v>0</v>
      </c>
      <c r="AI17" s="30">
        <v>0</v>
      </c>
      <c r="AJ17" s="30">
        <v>0</v>
      </c>
      <c r="AK17" s="30">
        <v>0</v>
      </c>
      <c r="AL17" s="19">
        <f t="shared" si="2"/>
        <v>0</v>
      </c>
      <c r="AM17" s="32">
        <f t="shared" si="3"/>
        <v>0</v>
      </c>
      <c r="AN17" s="33">
        <f t="shared" si="0"/>
        <v>0</v>
      </c>
      <c r="AO17" s="33">
        <f t="shared" si="1"/>
        <v>0</v>
      </c>
    </row>
    <row r="18" spans="1:41" s="33" customFormat="1" ht="11.25">
      <c r="A18" s="19" t="s">
        <v>31</v>
      </c>
      <c r="B18" s="31" t="s">
        <v>93</v>
      </c>
      <c r="C18" s="34">
        <v>55</v>
      </c>
      <c r="D18" s="29">
        <v>45</v>
      </c>
      <c r="E18" s="29">
        <v>7</v>
      </c>
      <c r="F18" s="29">
        <v>1</v>
      </c>
      <c r="G18" s="29">
        <v>51</v>
      </c>
      <c r="H18" s="23">
        <v>0.9272727272727272</v>
      </c>
      <c r="I18" s="29">
        <v>1</v>
      </c>
      <c r="J18" s="29">
        <v>1</v>
      </c>
      <c r="K18" s="29">
        <v>49</v>
      </c>
      <c r="L18" s="81">
        <v>0.8909090909090909</v>
      </c>
      <c r="M18" s="35">
        <v>4</v>
      </c>
      <c r="N18" s="34">
        <v>1</v>
      </c>
      <c r="O18" s="29">
        <v>8</v>
      </c>
      <c r="P18" s="29">
        <v>0</v>
      </c>
      <c r="Q18" s="29">
        <v>6</v>
      </c>
      <c r="R18" s="29">
        <v>9</v>
      </c>
      <c r="S18" s="29">
        <v>14</v>
      </c>
      <c r="T18" s="29">
        <v>5</v>
      </c>
      <c r="U18" s="29">
        <v>6</v>
      </c>
      <c r="V18" s="29">
        <v>0</v>
      </c>
      <c r="W18" s="30">
        <v>0</v>
      </c>
      <c r="X18" s="30">
        <v>0</v>
      </c>
      <c r="Y18" s="31">
        <v>0</v>
      </c>
      <c r="Z18" s="34">
        <v>0</v>
      </c>
      <c r="AA18" s="29">
        <v>1</v>
      </c>
      <c r="AB18" s="29">
        <v>0</v>
      </c>
      <c r="AC18" s="29">
        <v>0</v>
      </c>
      <c r="AD18" s="29">
        <v>1</v>
      </c>
      <c r="AE18" s="29">
        <v>2</v>
      </c>
      <c r="AF18" s="29">
        <v>0</v>
      </c>
      <c r="AG18" s="29">
        <v>0</v>
      </c>
      <c r="AH18" s="29">
        <v>0</v>
      </c>
      <c r="AI18" s="30">
        <v>0</v>
      </c>
      <c r="AJ18" s="30">
        <v>0</v>
      </c>
      <c r="AK18" s="30">
        <v>0</v>
      </c>
      <c r="AL18" s="19">
        <f t="shared" si="2"/>
        <v>0</v>
      </c>
      <c r="AM18" s="32">
        <f t="shared" si="3"/>
        <v>0</v>
      </c>
      <c r="AN18" s="33">
        <f t="shared" si="0"/>
        <v>0</v>
      </c>
      <c r="AO18" s="33">
        <f t="shared" si="1"/>
        <v>0</v>
      </c>
    </row>
    <row r="19" spans="1:41" s="33" customFormat="1" ht="11.25">
      <c r="A19" s="19" t="s">
        <v>31</v>
      </c>
      <c r="B19" s="31" t="s">
        <v>94</v>
      </c>
      <c r="C19" s="34">
        <v>92</v>
      </c>
      <c r="D19" s="29">
        <v>64</v>
      </c>
      <c r="E19" s="29">
        <v>17</v>
      </c>
      <c r="F19" s="29">
        <v>1</v>
      </c>
      <c r="G19" s="29">
        <v>80</v>
      </c>
      <c r="H19" s="23">
        <v>0.8695652173913043</v>
      </c>
      <c r="I19" s="29">
        <v>2</v>
      </c>
      <c r="J19" s="29">
        <v>0</v>
      </c>
      <c r="K19" s="29">
        <v>78</v>
      </c>
      <c r="L19" s="81">
        <v>0.8478260869565217</v>
      </c>
      <c r="M19" s="35">
        <v>6</v>
      </c>
      <c r="N19" s="34">
        <v>0</v>
      </c>
      <c r="O19" s="29">
        <v>3</v>
      </c>
      <c r="P19" s="29">
        <v>0</v>
      </c>
      <c r="Q19" s="29">
        <v>21</v>
      </c>
      <c r="R19" s="29">
        <v>4</v>
      </c>
      <c r="S19" s="29">
        <v>3</v>
      </c>
      <c r="T19" s="29">
        <v>3</v>
      </c>
      <c r="U19" s="29">
        <v>44</v>
      </c>
      <c r="V19" s="29">
        <v>0</v>
      </c>
      <c r="W19" s="30">
        <v>0</v>
      </c>
      <c r="X19" s="30">
        <v>0</v>
      </c>
      <c r="Y19" s="31">
        <v>0</v>
      </c>
      <c r="Z19" s="34">
        <v>0</v>
      </c>
      <c r="AA19" s="29">
        <v>0</v>
      </c>
      <c r="AB19" s="29">
        <v>0</v>
      </c>
      <c r="AC19" s="29">
        <v>2</v>
      </c>
      <c r="AD19" s="29">
        <v>0</v>
      </c>
      <c r="AE19" s="29">
        <v>0</v>
      </c>
      <c r="AF19" s="29">
        <v>0</v>
      </c>
      <c r="AG19" s="29">
        <v>4</v>
      </c>
      <c r="AH19" s="29">
        <v>0</v>
      </c>
      <c r="AI19" s="30">
        <v>0</v>
      </c>
      <c r="AJ19" s="30">
        <v>0</v>
      </c>
      <c r="AK19" s="30">
        <v>0</v>
      </c>
      <c r="AL19" s="19">
        <f t="shared" si="2"/>
        <v>0</v>
      </c>
      <c r="AM19" s="32">
        <f t="shared" si="3"/>
        <v>0</v>
      </c>
      <c r="AN19" s="33">
        <f t="shared" si="0"/>
        <v>0</v>
      </c>
      <c r="AO19" s="33">
        <f t="shared" si="1"/>
        <v>0</v>
      </c>
    </row>
    <row r="20" spans="1:41" s="33" customFormat="1" ht="11.25">
      <c r="A20" s="19" t="s">
        <v>31</v>
      </c>
      <c r="B20" s="31" t="s">
        <v>95</v>
      </c>
      <c r="C20" s="34">
        <v>67</v>
      </c>
      <c r="D20" s="29">
        <v>50</v>
      </c>
      <c r="E20" s="29">
        <v>9</v>
      </c>
      <c r="F20" s="29">
        <v>0</v>
      </c>
      <c r="G20" s="29">
        <v>59</v>
      </c>
      <c r="H20" s="23">
        <v>0.8805970149253731</v>
      </c>
      <c r="I20" s="29">
        <v>0</v>
      </c>
      <c r="J20" s="29">
        <v>3</v>
      </c>
      <c r="K20" s="29">
        <v>56</v>
      </c>
      <c r="L20" s="81">
        <v>0.835820895522388</v>
      </c>
      <c r="M20" s="35">
        <v>6</v>
      </c>
      <c r="N20" s="34">
        <v>0</v>
      </c>
      <c r="O20" s="29">
        <v>5</v>
      </c>
      <c r="P20" s="29">
        <v>0</v>
      </c>
      <c r="Q20" s="29">
        <v>29</v>
      </c>
      <c r="R20" s="29">
        <v>1</v>
      </c>
      <c r="S20" s="29">
        <v>1</v>
      </c>
      <c r="T20" s="29">
        <v>0</v>
      </c>
      <c r="U20" s="29">
        <v>20</v>
      </c>
      <c r="V20" s="29">
        <v>0</v>
      </c>
      <c r="W20" s="30">
        <v>0</v>
      </c>
      <c r="X20" s="30">
        <v>0</v>
      </c>
      <c r="Y20" s="31">
        <v>0</v>
      </c>
      <c r="Z20" s="34">
        <v>0</v>
      </c>
      <c r="AA20" s="29">
        <v>0</v>
      </c>
      <c r="AB20" s="29">
        <v>0</v>
      </c>
      <c r="AC20" s="29">
        <v>4</v>
      </c>
      <c r="AD20" s="29">
        <v>0</v>
      </c>
      <c r="AE20" s="29">
        <v>0</v>
      </c>
      <c r="AF20" s="29">
        <v>0</v>
      </c>
      <c r="AG20" s="29">
        <v>2</v>
      </c>
      <c r="AH20" s="29">
        <v>0</v>
      </c>
      <c r="AI20" s="30">
        <v>0</v>
      </c>
      <c r="AJ20" s="30">
        <v>0</v>
      </c>
      <c r="AK20" s="30">
        <v>0</v>
      </c>
      <c r="AL20" s="19">
        <f t="shared" si="2"/>
        <v>0</v>
      </c>
      <c r="AM20" s="32">
        <f t="shared" si="3"/>
        <v>0</v>
      </c>
      <c r="AN20" s="33">
        <f t="shared" si="0"/>
        <v>0</v>
      </c>
      <c r="AO20" s="33">
        <f t="shared" si="1"/>
        <v>0</v>
      </c>
    </row>
    <row r="21" spans="1:41" s="156" customFormat="1" ht="11.25">
      <c r="A21" s="87" t="s">
        <v>31</v>
      </c>
      <c r="B21" s="149" t="s">
        <v>96</v>
      </c>
      <c r="C21" s="150">
        <v>73</v>
      </c>
      <c r="D21" s="152">
        <v>27</v>
      </c>
      <c r="E21" s="152">
        <v>38</v>
      </c>
      <c r="F21" s="152">
        <v>4</v>
      </c>
      <c r="G21" s="152">
        <v>61</v>
      </c>
      <c r="H21" s="85">
        <v>0.8356164383561644</v>
      </c>
      <c r="I21" s="152">
        <v>3</v>
      </c>
      <c r="J21" s="152">
        <v>1</v>
      </c>
      <c r="K21" s="152">
        <v>57</v>
      </c>
      <c r="L21" s="153">
        <v>0.7808219178082192</v>
      </c>
      <c r="M21" s="154">
        <v>6</v>
      </c>
      <c r="N21" s="150">
        <v>0</v>
      </c>
      <c r="O21" s="152">
        <v>13</v>
      </c>
      <c r="P21" s="152">
        <v>1</v>
      </c>
      <c r="Q21" s="152">
        <v>7</v>
      </c>
      <c r="R21" s="152">
        <v>6</v>
      </c>
      <c r="S21" s="152">
        <v>4</v>
      </c>
      <c r="T21" s="152">
        <v>3</v>
      </c>
      <c r="U21" s="152">
        <v>23</v>
      </c>
      <c r="V21" s="152">
        <v>0</v>
      </c>
      <c r="W21" s="155">
        <v>0</v>
      </c>
      <c r="X21" s="155">
        <v>0</v>
      </c>
      <c r="Y21" s="149">
        <v>0</v>
      </c>
      <c r="Z21" s="150">
        <v>0</v>
      </c>
      <c r="AA21" s="152">
        <v>2</v>
      </c>
      <c r="AB21" s="152">
        <v>0</v>
      </c>
      <c r="AC21" s="152">
        <v>1</v>
      </c>
      <c r="AD21" s="152">
        <v>0</v>
      </c>
      <c r="AE21" s="152">
        <v>0</v>
      </c>
      <c r="AF21" s="152">
        <v>0</v>
      </c>
      <c r="AG21" s="152">
        <v>3</v>
      </c>
      <c r="AH21" s="152">
        <v>0</v>
      </c>
      <c r="AI21" s="155">
        <v>0</v>
      </c>
      <c r="AJ21" s="155">
        <v>0</v>
      </c>
      <c r="AK21" s="155">
        <v>0</v>
      </c>
      <c r="AL21" s="19">
        <f t="shared" si="2"/>
        <v>0</v>
      </c>
      <c r="AM21" s="32">
        <f t="shared" si="3"/>
        <v>0</v>
      </c>
      <c r="AN21" s="33">
        <f t="shared" si="0"/>
        <v>0</v>
      </c>
      <c r="AO21" s="33">
        <f t="shared" si="1"/>
        <v>0</v>
      </c>
    </row>
    <row r="22" spans="1:41" s="33" customFormat="1" ht="11.25">
      <c r="A22" s="19" t="s">
        <v>31</v>
      </c>
      <c r="B22" s="31" t="s">
        <v>70</v>
      </c>
      <c r="C22" s="34">
        <v>53</v>
      </c>
      <c r="D22" s="29">
        <v>42</v>
      </c>
      <c r="E22" s="29">
        <v>4</v>
      </c>
      <c r="F22" s="29">
        <v>0</v>
      </c>
      <c r="G22" s="29">
        <v>46</v>
      </c>
      <c r="H22" s="23">
        <v>0.8679245283018868</v>
      </c>
      <c r="I22" s="29">
        <v>0</v>
      </c>
      <c r="J22" s="29">
        <v>1</v>
      </c>
      <c r="K22" s="29">
        <v>45</v>
      </c>
      <c r="L22" s="81">
        <v>0.8490566037735849</v>
      </c>
      <c r="M22" s="35">
        <v>4</v>
      </c>
      <c r="N22" s="34">
        <v>0</v>
      </c>
      <c r="O22" s="29">
        <v>17</v>
      </c>
      <c r="P22" s="29">
        <v>0</v>
      </c>
      <c r="Q22" s="29">
        <v>2</v>
      </c>
      <c r="R22" s="29">
        <v>9</v>
      </c>
      <c r="S22" s="29">
        <v>1</v>
      </c>
      <c r="T22" s="29">
        <v>0</v>
      </c>
      <c r="U22" s="29">
        <v>16</v>
      </c>
      <c r="V22" s="29">
        <v>0</v>
      </c>
      <c r="W22" s="30">
        <v>0</v>
      </c>
      <c r="X22" s="30">
        <v>0</v>
      </c>
      <c r="Y22" s="31">
        <v>0</v>
      </c>
      <c r="Z22" s="34">
        <v>0</v>
      </c>
      <c r="AA22" s="29">
        <v>2</v>
      </c>
      <c r="AB22" s="29">
        <v>0</v>
      </c>
      <c r="AC22" s="29">
        <v>0</v>
      </c>
      <c r="AD22" s="29">
        <v>1</v>
      </c>
      <c r="AE22" s="29">
        <v>0</v>
      </c>
      <c r="AF22" s="29">
        <v>0</v>
      </c>
      <c r="AG22" s="29">
        <v>1</v>
      </c>
      <c r="AH22" s="29">
        <v>0</v>
      </c>
      <c r="AI22" s="30">
        <v>0</v>
      </c>
      <c r="AJ22" s="30">
        <v>0</v>
      </c>
      <c r="AK22" s="30">
        <v>0</v>
      </c>
      <c r="AL22" s="19">
        <f t="shared" si="2"/>
        <v>0</v>
      </c>
      <c r="AM22" s="32">
        <f t="shared" si="3"/>
        <v>0</v>
      </c>
      <c r="AN22" s="33">
        <f t="shared" si="0"/>
        <v>0</v>
      </c>
      <c r="AO22" s="33">
        <f t="shared" si="1"/>
        <v>0</v>
      </c>
    </row>
    <row r="23" spans="1:41" s="33" customFormat="1" ht="11.25">
      <c r="A23" s="19" t="s">
        <v>31</v>
      </c>
      <c r="B23" s="31" t="s">
        <v>97</v>
      </c>
      <c r="C23" s="34">
        <v>61</v>
      </c>
      <c r="D23" s="29">
        <v>30</v>
      </c>
      <c r="E23" s="29">
        <v>21</v>
      </c>
      <c r="F23" s="29">
        <v>0</v>
      </c>
      <c r="G23" s="29">
        <v>51</v>
      </c>
      <c r="H23" s="23">
        <v>0.8360655737704918</v>
      </c>
      <c r="I23" s="29">
        <v>2</v>
      </c>
      <c r="J23" s="29">
        <v>0</v>
      </c>
      <c r="K23" s="29">
        <v>49</v>
      </c>
      <c r="L23" s="81">
        <v>0.8032786885245902</v>
      </c>
      <c r="M23" s="35">
        <v>4</v>
      </c>
      <c r="N23" s="34">
        <v>1</v>
      </c>
      <c r="O23" s="29">
        <v>10</v>
      </c>
      <c r="P23" s="29">
        <v>0</v>
      </c>
      <c r="Q23" s="29">
        <v>3</v>
      </c>
      <c r="R23" s="29">
        <v>2</v>
      </c>
      <c r="S23" s="29">
        <v>8</v>
      </c>
      <c r="T23" s="29">
        <v>18</v>
      </c>
      <c r="U23" s="29">
        <v>7</v>
      </c>
      <c r="V23" s="29">
        <v>0</v>
      </c>
      <c r="W23" s="30">
        <v>0</v>
      </c>
      <c r="X23" s="30">
        <v>0</v>
      </c>
      <c r="Y23" s="31">
        <v>0</v>
      </c>
      <c r="Z23" s="34">
        <v>0</v>
      </c>
      <c r="AA23" s="29">
        <v>1</v>
      </c>
      <c r="AB23" s="29">
        <v>0</v>
      </c>
      <c r="AC23" s="29">
        <v>0</v>
      </c>
      <c r="AD23" s="29">
        <v>0</v>
      </c>
      <c r="AE23" s="29">
        <v>1</v>
      </c>
      <c r="AF23" s="29">
        <v>2</v>
      </c>
      <c r="AG23" s="29">
        <v>0</v>
      </c>
      <c r="AH23" s="29">
        <v>0</v>
      </c>
      <c r="AI23" s="30">
        <v>0</v>
      </c>
      <c r="AJ23" s="30">
        <v>0</v>
      </c>
      <c r="AK23" s="30">
        <v>0</v>
      </c>
      <c r="AL23" s="19">
        <f t="shared" si="2"/>
        <v>0</v>
      </c>
      <c r="AM23" s="32">
        <f t="shared" si="3"/>
        <v>0</v>
      </c>
      <c r="AN23" s="33">
        <f t="shared" si="0"/>
        <v>0</v>
      </c>
      <c r="AO23" s="33">
        <f t="shared" si="1"/>
        <v>0</v>
      </c>
    </row>
    <row r="24" spans="1:41" s="33" customFormat="1" ht="11.25">
      <c r="A24" s="19" t="s">
        <v>31</v>
      </c>
      <c r="B24" s="82">
        <v>50</v>
      </c>
      <c r="C24" s="34">
        <v>36</v>
      </c>
      <c r="D24" s="29">
        <v>13</v>
      </c>
      <c r="E24" s="29">
        <v>15</v>
      </c>
      <c r="F24" s="29">
        <v>0</v>
      </c>
      <c r="G24" s="29">
        <v>28</v>
      </c>
      <c r="H24" s="23">
        <v>0.7777777777777778</v>
      </c>
      <c r="I24" s="29">
        <v>0</v>
      </c>
      <c r="J24" s="29">
        <v>0</v>
      </c>
      <c r="K24" s="29">
        <v>28</v>
      </c>
      <c r="L24" s="81">
        <v>0.7777777777777778</v>
      </c>
      <c r="M24" s="35">
        <v>4</v>
      </c>
      <c r="N24" s="34">
        <v>0</v>
      </c>
      <c r="O24" s="29">
        <v>1</v>
      </c>
      <c r="P24" s="29">
        <v>1</v>
      </c>
      <c r="Q24" s="29">
        <v>13</v>
      </c>
      <c r="R24" s="29">
        <v>1</v>
      </c>
      <c r="S24" s="29">
        <v>2</v>
      </c>
      <c r="T24" s="29">
        <v>1</v>
      </c>
      <c r="U24" s="29">
        <v>9</v>
      </c>
      <c r="V24" s="29">
        <v>0</v>
      </c>
      <c r="W24" s="30">
        <v>0</v>
      </c>
      <c r="X24" s="30">
        <v>0</v>
      </c>
      <c r="Y24" s="31">
        <v>0</v>
      </c>
      <c r="Z24" s="34">
        <v>0</v>
      </c>
      <c r="AA24" s="29">
        <v>0</v>
      </c>
      <c r="AB24" s="29">
        <v>0</v>
      </c>
      <c r="AC24" s="29">
        <v>2</v>
      </c>
      <c r="AD24" s="29">
        <v>0</v>
      </c>
      <c r="AE24" s="29">
        <v>0</v>
      </c>
      <c r="AF24" s="29">
        <v>0</v>
      </c>
      <c r="AG24" s="29">
        <v>2</v>
      </c>
      <c r="AH24" s="29">
        <v>0</v>
      </c>
      <c r="AI24" s="30">
        <v>0</v>
      </c>
      <c r="AJ24" s="30">
        <v>0</v>
      </c>
      <c r="AK24" s="30">
        <v>0</v>
      </c>
      <c r="AL24" s="19">
        <f t="shared" si="2"/>
        <v>0</v>
      </c>
      <c r="AM24" s="32">
        <f t="shared" si="3"/>
        <v>0</v>
      </c>
      <c r="AN24" s="33">
        <f t="shared" si="0"/>
        <v>0</v>
      </c>
      <c r="AO24" s="33">
        <f t="shared" si="1"/>
        <v>0</v>
      </c>
    </row>
    <row r="25" spans="1:41" s="33" customFormat="1" ht="11.25">
      <c r="A25" s="19" t="s">
        <v>31</v>
      </c>
      <c r="B25" s="31" t="s">
        <v>98</v>
      </c>
      <c r="C25" s="34">
        <v>49</v>
      </c>
      <c r="D25" s="29">
        <v>38</v>
      </c>
      <c r="E25" s="29">
        <v>5</v>
      </c>
      <c r="F25" s="29">
        <v>0</v>
      </c>
      <c r="G25" s="29">
        <v>43</v>
      </c>
      <c r="H25" s="23">
        <v>0.8775510204081632</v>
      </c>
      <c r="I25" s="29">
        <v>0</v>
      </c>
      <c r="J25" s="29">
        <v>0</v>
      </c>
      <c r="K25" s="29">
        <v>43</v>
      </c>
      <c r="L25" s="81">
        <v>0.8775510204081632</v>
      </c>
      <c r="M25" s="35">
        <v>4</v>
      </c>
      <c r="N25" s="34">
        <v>0</v>
      </c>
      <c r="O25" s="29">
        <v>2</v>
      </c>
      <c r="P25" s="29">
        <v>0</v>
      </c>
      <c r="Q25" s="29">
        <v>10</v>
      </c>
      <c r="R25" s="29">
        <v>8</v>
      </c>
      <c r="S25" s="29">
        <v>15</v>
      </c>
      <c r="T25" s="29">
        <v>0</v>
      </c>
      <c r="U25" s="29">
        <v>8</v>
      </c>
      <c r="V25" s="29">
        <v>0</v>
      </c>
      <c r="W25" s="30">
        <v>0</v>
      </c>
      <c r="X25" s="30">
        <v>0</v>
      </c>
      <c r="Y25" s="31">
        <v>0</v>
      </c>
      <c r="Z25" s="34">
        <v>0</v>
      </c>
      <c r="AA25" s="29">
        <v>0</v>
      </c>
      <c r="AB25" s="29">
        <v>0</v>
      </c>
      <c r="AC25" s="29">
        <v>1</v>
      </c>
      <c r="AD25" s="29">
        <v>1</v>
      </c>
      <c r="AE25" s="29">
        <v>1</v>
      </c>
      <c r="AF25" s="29">
        <v>0</v>
      </c>
      <c r="AG25" s="29">
        <v>1</v>
      </c>
      <c r="AH25" s="29">
        <v>0</v>
      </c>
      <c r="AI25" s="30">
        <v>0</v>
      </c>
      <c r="AJ25" s="30">
        <v>0</v>
      </c>
      <c r="AK25" s="30">
        <v>0</v>
      </c>
      <c r="AL25" s="19">
        <f t="shared" si="2"/>
        <v>0</v>
      </c>
      <c r="AM25" s="32">
        <f t="shared" si="3"/>
        <v>0</v>
      </c>
      <c r="AN25" s="33">
        <f t="shared" si="0"/>
        <v>0</v>
      </c>
      <c r="AO25" s="33">
        <f t="shared" si="1"/>
        <v>0</v>
      </c>
    </row>
    <row r="26" spans="1:41" s="33" customFormat="1" ht="11.25">
      <c r="A26" s="19" t="s">
        <v>31</v>
      </c>
      <c r="B26" s="31" t="s">
        <v>99</v>
      </c>
      <c r="C26" s="34">
        <v>54</v>
      </c>
      <c r="D26" s="29">
        <v>41</v>
      </c>
      <c r="E26" s="29">
        <v>11</v>
      </c>
      <c r="F26" s="29">
        <v>0</v>
      </c>
      <c r="G26" s="29">
        <v>52</v>
      </c>
      <c r="H26" s="23">
        <v>0.9629629629629629</v>
      </c>
      <c r="I26" s="29">
        <v>2</v>
      </c>
      <c r="J26" s="29">
        <v>0</v>
      </c>
      <c r="K26" s="29">
        <v>50</v>
      </c>
      <c r="L26" s="81">
        <v>0.9259259259259259</v>
      </c>
      <c r="M26" s="35">
        <v>4</v>
      </c>
      <c r="N26" s="34">
        <v>1</v>
      </c>
      <c r="O26" s="29">
        <v>3</v>
      </c>
      <c r="P26" s="29">
        <v>1</v>
      </c>
      <c r="Q26" s="29">
        <v>6</v>
      </c>
      <c r="R26" s="29">
        <v>8</v>
      </c>
      <c r="S26" s="29">
        <v>3</v>
      </c>
      <c r="T26" s="29">
        <v>2</v>
      </c>
      <c r="U26" s="29">
        <v>26</v>
      </c>
      <c r="V26" s="29">
        <v>0</v>
      </c>
      <c r="W26" s="30">
        <v>0</v>
      </c>
      <c r="X26" s="30">
        <v>0</v>
      </c>
      <c r="Y26" s="31">
        <v>0</v>
      </c>
      <c r="Z26" s="34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0</v>
      </c>
      <c r="AF26" s="29">
        <v>0</v>
      </c>
      <c r="AG26" s="29">
        <v>3</v>
      </c>
      <c r="AH26" s="29">
        <v>0</v>
      </c>
      <c r="AI26" s="30">
        <v>0</v>
      </c>
      <c r="AJ26" s="30">
        <v>0</v>
      </c>
      <c r="AK26" s="30">
        <v>0</v>
      </c>
      <c r="AL26" s="19">
        <f t="shared" si="2"/>
        <v>0</v>
      </c>
      <c r="AM26" s="32">
        <f t="shared" si="3"/>
        <v>0</v>
      </c>
      <c r="AN26" s="33">
        <f t="shared" si="0"/>
        <v>0</v>
      </c>
      <c r="AO26" s="33">
        <f t="shared" si="1"/>
        <v>0</v>
      </c>
    </row>
    <row r="27" spans="1:41" s="33" customFormat="1" ht="11.25">
      <c r="A27" s="19" t="s">
        <v>31</v>
      </c>
      <c r="B27" s="31" t="s">
        <v>100</v>
      </c>
      <c r="C27" s="34">
        <v>65</v>
      </c>
      <c r="D27" s="29">
        <v>36</v>
      </c>
      <c r="E27" s="29">
        <v>22</v>
      </c>
      <c r="F27" s="29">
        <v>0</v>
      </c>
      <c r="G27" s="29">
        <v>58</v>
      </c>
      <c r="H27" s="23">
        <v>0.8923076923076924</v>
      </c>
      <c r="I27" s="29">
        <v>3</v>
      </c>
      <c r="J27" s="29">
        <v>1</v>
      </c>
      <c r="K27" s="29">
        <v>54</v>
      </c>
      <c r="L27" s="81">
        <v>0.8307692307692308</v>
      </c>
      <c r="M27" s="35">
        <v>6</v>
      </c>
      <c r="N27" s="34">
        <v>1</v>
      </c>
      <c r="O27" s="29">
        <v>8</v>
      </c>
      <c r="P27" s="29">
        <v>0</v>
      </c>
      <c r="Q27" s="29">
        <v>6</v>
      </c>
      <c r="R27" s="29">
        <v>7</v>
      </c>
      <c r="S27" s="29">
        <v>5</v>
      </c>
      <c r="T27" s="29">
        <v>1</v>
      </c>
      <c r="U27" s="29">
        <v>26</v>
      </c>
      <c r="V27" s="29">
        <v>0</v>
      </c>
      <c r="W27" s="30">
        <v>0</v>
      </c>
      <c r="X27" s="30">
        <v>0</v>
      </c>
      <c r="Y27" s="31">
        <v>0</v>
      </c>
      <c r="Z27" s="34">
        <v>0</v>
      </c>
      <c r="AA27" s="29">
        <v>1</v>
      </c>
      <c r="AB27" s="29">
        <v>0</v>
      </c>
      <c r="AC27" s="29">
        <v>0</v>
      </c>
      <c r="AD27" s="29">
        <v>1</v>
      </c>
      <c r="AE27" s="29">
        <v>0</v>
      </c>
      <c r="AF27" s="29">
        <v>0</v>
      </c>
      <c r="AG27" s="29">
        <v>4</v>
      </c>
      <c r="AH27" s="29">
        <v>0</v>
      </c>
      <c r="AI27" s="30">
        <v>0</v>
      </c>
      <c r="AJ27" s="30">
        <v>0</v>
      </c>
      <c r="AK27" s="30">
        <v>0</v>
      </c>
      <c r="AL27" s="19">
        <f t="shared" si="2"/>
        <v>0</v>
      </c>
      <c r="AM27" s="32">
        <f t="shared" si="3"/>
        <v>0</v>
      </c>
      <c r="AN27" s="33">
        <f t="shared" si="0"/>
        <v>0</v>
      </c>
      <c r="AO27" s="33">
        <f t="shared" si="1"/>
        <v>0</v>
      </c>
    </row>
    <row r="28" spans="1:41" s="33" customFormat="1" ht="11.25">
      <c r="A28" s="19" t="s">
        <v>31</v>
      </c>
      <c r="B28" s="31" t="s">
        <v>101</v>
      </c>
      <c r="C28" s="34">
        <v>137</v>
      </c>
      <c r="D28" s="29">
        <v>60</v>
      </c>
      <c r="E28" s="29">
        <v>35</v>
      </c>
      <c r="F28" s="29">
        <v>0</v>
      </c>
      <c r="G28" s="29">
        <v>95</v>
      </c>
      <c r="H28" s="23">
        <v>0.6934306569343066</v>
      </c>
      <c r="I28" s="29">
        <v>0</v>
      </c>
      <c r="J28" s="29">
        <v>0</v>
      </c>
      <c r="K28" s="29">
        <v>95</v>
      </c>
      <c r="L28" s="81">
        <v>0.6934306569343066</v>
      </c>
      <c r="M28" s="35">
        <v>6</v>
      </c>
      <c r="N28" s="34">
        <v>2</v>
      </c>
      <c r="O28" s="29">
        <v>35</v>
      </c>
      <c r="P28" s="29">
        <v>2</v>
      </c>
      <c r="Q28" s="29">
        <v>6</v>
      </c>
      <c r="R28" s="29">
        <v>8</v>
      </c>
      <c r="S28" s="29">
        <v>3</v>
      </c>
      <c r="T28" s="29">
        <v>10</v>
      </c>
      <c r="U28" s="29">
        <v>29</v>
      </c>
      <c r="V28" s="29">
        <v>0</v>
      </c>
      <c r="W28" s="30">
        <v>0</v>
      </c>
      <c r="X28" s="30">
        <v>0</v>
      </c>
      <c r="Y28" s="31">
        <v>0</v>
      </c>
      <c r="Z28" s="34">
        <v>0</v>
      </c>
      <c r="AA28" s="29">
        <v>3</v>
      </c>
      <c r="AB28" s="29">
        <v>0</v>
      </c>
      <c r="AC28" s="29">
        <v>0</v>
      </c>
      <c r="AD28" s="29">
        <v>0</v>
      </c>
      <c r="AE28" s="29">
        <v>0</v>
      </c>
      <c r="AF28" s="29">
        <v>1</v>
      </c>
      <c r="AG28" s="29">
        <v>2</v>
      </c>
      <c r="AH28" s="29">
        <v>0</v>
      </c>
      <c r="AI28" s="30">
        <v>0</v>
      </c>
      <c r="AJ28" s="30">
        <v>0</v>
      </c>
      <c r="AK28" s="30">
        <v>0</v>
      </c>
      <c r="AL28" s="19">
        <f t="shared" si="2"/>
        <v>0</v>
      </c>
      <c r="AM28" s="32">
        <f t="shared" si="3"/>
        <v>0</v>
      </c>
      <c r="AN28" s="33">
        <f t="shared" si="0"/>
        <v>0</v>
      </c>
      <c r="AO28" s="33">
        <f t="shared" si="1"/>
        <v>0</v>
      </c>
    </row>
    <row r="29" spans="1:41" s="33" customFormat="1" ht="11.25">
      <c r="A29" s="19" t="s">
        <v>31</v>
      </c>
      <c r="B29" s="31" t="s">
        <v>102</v>
      </c>
      <c r="C29" s="34">
        <v>52</v>
      </c>
      <c r="D29" s="29">
        <v>41</v>
      </c>
      <c r="E29" s="29">
        <v>1</v>
      </c>
      <c r="F29" s="29">
        <v>0</v>
      </c>
      <c r="G29" s="29">
        <v>42</v>
      </c>
      <c r="H29" s="23">
        <v>0.8076923076923077</v>
      </c>
      <c r="I29" s="29">
        <v>1</v>
      </c>
      <c r="J29" s="29">
        <v>1</v>
      </c>
      <c r="K29" s="29">
        <v>40</v>
      </c>
      <c r="L29" s="81">
        <v>0.7692307692307693</v>
      </c>
      <c r="M29" s="35">
        <v>4</v>
      </c>
      <c r="N29" s="34">
        <v>0</v>
      </c>
      <c r="O29" s="29">
        <v>7</v>
      </c>
      <c r="P29" s="29">
        <v>2</v>
      </c>
      <c r="Q29" s="29">
        <v>12</v>
      </c>
      <c r="R29" s="29">
        <v>4</v>
      </c>
      <c r="S29" s="29">
        <v>4</v>
      </c>
      <c r="T29" s="29">
        <v>3</v>
      </c>
      <c r="U29" s="29">
        <v>8</v>
      </c>
      <c r="V29" s="29">
        <v>0</v>
      </c>
      <c r="W29" s="30">
        <v>0</v>
      </c>
      <c r="X29" s="30">
        <v>0</v>
      </c>
      <c r="Y29" s="31">
        <v>0</v>
      </c>
      <c r="Z29" s="34">
        <v>0</v>
      </c>
      <c r="AA29" s="29">
        <v>1</v>
      </c>
      <c r="AB29" s="29">
        <v>0</v>
      </c>
      <c r="AC29" s="29">
        <v>2</v>
      </c>
      <c r="AD29" s="29">
        <v>0</v>
      </c>
      <c r="AE29" s="29">
        <v>0</v>
      </c>
      <c r="AF29" s="29">
        <v>0</v>
      </c>
      <c r="AG29" s="29">
        <v>1</v>
      </c>
      <c r="AH29" s="29">
        <v>0</v>
      </c>
      <c r="AI29" s="30">
        <v>0</v>
      </c>
      <c r="AJ29" s="30">
        <v>0</v>
      </c>
      <c r="AK29" s="30">
        <v>0</v>
      </c>
      <c r="AL29" s="19">
        <f t="shared" si="2"/>
        <v>0</v>
      </c>
      <c r="AM29" s="32">
        <f t="shared" si="3"/>
        <v>0</v>
      </c>
      <c r="AN29" s="33">
        <f t="shared" si="0"/>
        <v>0</v>
      </c>
      <c r="AO29" s="33">
        <f t="shared" si="1"/>
        <v>0</v>
      </c>
    </row>
    <row r="30" spans="1:41" s="33" customFormat="1" ht="11.25">
      <c r="A30" s="19" t="s">
        <v>31</v>
      </c>
      <c r="B30" s="31" t="s">
        <v>103</v>
      </c>
      <c r="C30" s="34">
        <v>82</v>
      </c>
      <c r="D30" s="29">
        <v>57</v>
      </c>
      <c r="E30" s="29">
        <v>16</v>
      </c>
      <c r="F30" s="29">
        <v>4</v>
      </c>
      <c r="G30" s="29">
        <v>69</v>
      </c>
      <c r="H30" s="23">
        <v>0.8414634146341463</v>
      </c>
      <c r="I30" s="29">
        <v>1</v>
      </c>
      <c r="J30" s="29">
        <v>0</v>
      </c>
      <c r="K30" s="29">
        <v>72</v>
      </c>
      <c r="L30" s="81">
        <v>0.8780487804878049</v>
      </c>
      <c r="M30" s="35">
        <v>6</v>
      </c>
      <c r="N30" s="34">
        <v>2</v>
      </c>
      <c r="O30" s="29">
        <v>5</v>
      </c>
      <c r="P30" s="29">
        <v>3</v>
      </c>
      <c r="Q30" s="29">
        <v>0</v>
      </c>
      <c r="R30" s="29">
        <v>12</v>
      </c>
      <c r="S30" s="29">
        <v>14</v>
      </c>
      <c r="T30" s="29">
        <v>3</v>
      </c>
      <c r="U30" s="29">
        <v>33</v>
      </c>
      <c r="V30" s="29">
        <v>0</v>
      </c>
      <c r="W30" s="30">
        <v>0</v>
      </c>
      <c r="X30" s="30">
        <v>0</v>
      </c>
      <c r="Y30" s="31">
        <v>0</v>
      </c>
      <c r="Z30" s="34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2</v>
      </c>
      <c r="AF30" s="29">
        <v>0</v>
      </c>
      <c r="AG30" s="29">
        <v>3</v>
      </c>
      <c r="AH30" s="29">
        <v>0</v>
      </c>
      <c r="AI30" s="30">
        <v>0</v>
      </c>
      <c r="AJ30" s="30">
        <v>0</v>
      </c>
      <c r="AK30" s="30">
        <v>0</v>
      </c>
      <c r="AL30" s="19">
        <f t="shared" si="2"/>
        <v>0</v>
      </c>
      <c r="AM30" s="32">
        <f t="shared" si="3"/>
        <v>0</v>
      </c>
      <c r="AN30" s="33">
        <f t="shared" si="0"/>
        <v>0</v>
      </c>
      <c r="AO30" s="33">
        <f t="shared" si="1"/>
        <v>0</v>
      </c>
    </row>
    <row r="31" spans="1:41" s="33" customFormat="1" ht="11.25">
      <c r="A31" s="19" t="s">
        <v>31</v>
      </c>
      <c r="B31" s="31" t="s">
        <v>104</v>
      </c>
      <c r="C31" s="34">
        <v>37</v>
      </c>
      <c r="D31" s="29">
        <v>32</v>
      </c>
      <c r="E31" s="29">
        <v>2</v>
      </c>
      <c r="F31" s="29">
        <v>0</v>
      </c>
      <c r="G31" s="29">
        <v>34</v>
      </c>
      <c r="H31" s="23">
        <v>0.918918918918919</v>
      </c>
      <c r="I31" s="29">
        <v>0</v>
      </c>
      <c r="J31" s="29">
        <v>0</v>
      </c>
      <c r="K31" s="29">
        <v>34</v>
      </c>
      <c r="L31" s="81">
        <v>0.918918918918919</v>
      </c>
      <c r="M31" s="35">
        <v>4</v>
      </c>
      <c r="N31" s="34">
        <v>1</v>
      </c>
      <c r="O31" s="29">
        <v>3</v>
      </c>
      <c r="P31" s="29">
        <v>1</v>
      </c>
      <c r="Q31" s="29">
        <v>4</v>
      </c>
      <c r="R31" s="29">
        <v>4</v>
      </c>
      <c r="S31" s="29">
        <v>12</v>
      </c>
      <c r="T31" s="29">
        <v>0</v>
      </c>
      <c r="U31" s="29">
        <v>9</v>
      </c>
      <c r="V31" s="29">
        <v>0</v>
      </c>
      <c r="W31" s="30">
        <v>0</v>
      </c>
      <c r="X31" s="30">
        <v>0</v>
      </c>
      <c r="Y31" s="31">
        <v>0</v>
      </c>
      <c r="Z31" s="34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2</v>
      </c>
      <c r="AF31" s="29">
        <v>0</v>
      </c>
      <c r="AG31" s="29">
        <v>2</v>
      </c>
      <c r="AH31" s="29">
        <v>0</v>
      </c>
      <c r="AI31" s="30">
        <v>0</v>
      </c>
      <c r="AJ31" s="30">
        <v>0</v>
      </c>
      <c r="AK31" s="30">
        <v>0</v>
      </c>
      <c r="AL31" s="19">
        <f t="shared" si="2"/>
        <v>0</v>
      </c>
      <c r="AM31" s="32">
        <f t="shared" si="3"/>
        <v>0</v>
      </c>
      <c r="AN31" s="33">
        <f t="shared" si="0"/>
        <v>0</v>
      </c>
      <c r="AO31" s="33">
        <f t="shared" si="1"/>
        <v>0</v>
      </c>
    </row>
    <row r="32" spans="1:41" s="33" customFormat="1" ht="11.25">
      <c r="A32" s="19" t="s">
        <v>31</v>
      </c>
      <c r="B32" s="31" t="s">
        <v>105</v>
      </c>
      <c r="C32" s="34">
        <v>52</v>
      </c>
      <c r="D32" s="29">
        <v>22</v>
      </c>
      <c r="E32" s="29">
        <v>21</v>
      </c>
      <c r="F32" s="29">
        <v>3</v>
      </c>
      <c r="G32" s="29">
        <v>40</v>
      </c>
      <c r="H32" s="23">
        <v>0.7692307692307693</v>
      </c>
      <c r="I32" s="29">
        <v>1</v>
      </c>
      <c r="J32" s="29">
        <v>0</v>
      </c>
      <c r="K32" s="29">
        <v>39</v>
      </c>
      <c r="L32" s="81">
        <v>0.75</v>
      </c>
      <c r="M32" s="35">
        <v>4</v>
      </c>
      <c r="N32" s="34">
        <v>0</v>
      </c>
      <c r="O32" s="29">
        <v>8</v>
      </c>
      <c r="P32" s="29">
        <v>2</v>
      </c>
      <c r="Q32" s="29">
        <v>8</v>
      </c>
      <c r="R32" s="29">
        <v>0</v>
      </c>
      <c r="S32" s="29">
        <v>10</v>
      </c>
      <c r="T32" s="29">
        <v>0</v>
      </c>
      <c r="U32" s="29">
        <v>11</v>
      </c>
      <c r="V32" s="29">
        <v>0</v>
      </c>
      <c r="W32" s="30">
        <v>0</v>
      </c>
      <c r="X32" s="30">
        <v>0</v>
      </c>
      <c r="Y32" s="31">
        <v>0</v>
      </c>
      <c r="Z32" s="34">
        <v>0</v>
      </c>
      <c r="AA32" s="29">
        <v>1</v>
      </c>
      <c r="AB32" s="29">
        <v>0</v>
      </c>
      <c r="AC32" s="29">
        <v>1</v>
      </c>
      <c r="AD32" s="29">
        <v>0</v>
      </c>
      <c r="AE32" s="29">
        <v>1</v>
      </c>
      <c r="AF32" s="29">
        <v>0</v>
      </c>
      <c r="AG32" s="29">
        <v>1</v>
      </c>
      <c r="AH32" s="29">
        <v>0</v>
      </c>
      <c r="AI32" s="30">
        <v>0</v>
      </c>
      <c r="AJ32" s="30">
        <v>0</v>
      </c>
      <c r="AK32" s="30">
        <v>0</v>
      </c>
      <c r="AL32" s="19">
        <f t="shared" si="2"/>
        <v>0</v>
      </c>
      <c r="AM32" s="32">
        <f t="shared" si="3"/>
        <v>0</v>
      </c>
      <c r="AN32" s="33">
        <f t="shared" si="0"/>
        <v>0</v>
      </c>
      <c r="AO32" s="33">
        <f t="shared" si="1"/>
        <v>0</v>
      </c>
    </row>
    <row r="33" spans="1:41" s="33" customFormat="1" ht="11.25">
      <c r="A33" s="19" t="s">
        <v>31</v>
      </c>
      <c r="B33" s="31" t="s">
        <v>106</v>
      </c>
      <c r="C33" s="34">
        <v>42</v>
      </c>
      <c r="D33" s="29">
        <v>32</v>
      </c>
      <c r="E33" s="29">
        <v>4</v>
      </c>
      <c r="F33" s="29">
        <v>0</v>
      </c>
      <c r="G33" s="29">
        <v>36</v>
      </c>
      <c r="H33" s="23">
        <v>0.8571428571428571</v>
      </c>
      <c r="I33" s="29">
        <v>0</v>
      </c>
      <c r="J33" s="29">
        <v>1</v>
      </c>
      <c r="K33" s="29">
        <v>35</v>
      </c>
      <c r="L33" s="81">
        <v>0.8333333333333334</v>
      </c>
      <c r="M33" s="35">
        <v>4</v>
      </c>
      <c r="N33" s="34">
        <v>1</v>
      </c>
      <c r="O33" s="29">
        <v>3</v>
      </c>
      <c r="P33" s="29">
        <v>1</v>
      </c>
      <c r="Q33" s="29">
        <v>1</v>
      </c>
      <c r="R33" s="29">
        <v>11</v>
      </c>
      <c r="S33" s="29">
        <v>3</v>
      </c>
      <c r="T33" s="29">
        <v>0</v>
      </c>
      <c r="U33" s="29">
        <v>15</v>
      </c>
      <c r="V33" s="29">
        <v>0</v>
      </c>
      <c r="W33" s="30">
        <v>0</v>
      </c>
      <c r="X33" s="30">
        <v>0</v>
      </c>
      <c r="Y33" s="31">
        <v>0</v>
      </c>
      <c r="Z33" s="34">
        <v>0</v>
      </c>
      <c r="AA33" s="29">
        <v>0</v>
      </c>
      <c r="AB33" s="29">
        <v>0</v>
      </c>
      <c r="AC33" s="29">
        <v>0</v>
      </c>
      <c r="AD33" s="29">
        <v>2</v>
      </c>
      <c r="AE33" s="29">
        <v>0</v>
      </c>
      <c r="AF33" s="29">
        <v>0</v>
      </c>
      <c r="AG33" s="29">
        <v>2</v>
      </c>
      <c r="AH33" s="29">
        <v>0</v>
      </c>
      <c r="AI33" s="30">
        <v>0</v>
      </c>
      <c r="AJ33" s="30">
        <v>0</v>
      </c>
      <c r="AK33" s="30">
        <v>0</v>
      </c>
      <c r="AL33" s="19">
        <f t="shared" si="2"/>
        <v>0</v>
      </c>
      <c r="AM33" s="32">
        <f t="shared" si="3"/>
        <v>0</v>
      </c>
      <c r="AN33" s="33">
        <f t="shared" si="0"/>
        <v>0</v>
      </c>
      <c r="AO33" s="33">
        <f t="shared" si="1"/>
        <v>0</v>
      </c>
    </row>
    <row r="34" spans="1:41" s="33" customFormat="1" ht="11.25">
      <c r="A34" s="19" t="s">
        <v>31</v>
      </c>
      <c r="B34" s="31" t="s">
        <v>107</v>
      </c>
      <c r="C34" s="34">
        <v>60</v>
      </c>
      <c r="D34" s="29">
        <v>45</v>
      </c>
      <c r="E34" s="29">
        <v>9</v>
      </c>
      <c r="F34" s="29">
        <v>0</v>
      </c>
      <c r="G34" s="29">
        <v>54</v>
      </c>
      <c r="H34" s="23">
        <v>0.9</v>
      </c>
      <c r="I34" s="29">
        <v>0</v>
      </c>
      <c r="J34" s="29">
        <v>0</v>
      </c>
      <c r="K34" s="29">
        <v>54</v>
      </c>
      <c r="L34" s="81">
        <v>0.9</v>
      </c>
      <c r="M34" s="35">
        <v>4</v>
      </c>
      <c r="N34" s="34">
        <v>0</v>
      </c>
      <c r="O34" s="29">
        <v>11</v>
      </c>
      <c r="P34" s="29">
        <v>3</v>
      </c>
      <c r="Q34" s="29">
        <v>4</v>
      </c>
      <c r="R34" s="29">
        <v>20</v>
      </c>
      <c r="S34" s="29">
        <v>1</v>
      </c>
      <c r="T34" s="29">
        <v>0</v>
      </c>
      <c r="U34" s="29">
        <v>15</v>
      </c>
      <c r="V34" s="29">
        <v>0</v>
      </c>
      <c r="W34" s="30">
        <v>0</v>
      </c>
      <c r="X34" s="30">
        <v>0</v>
      </c>
      <c r="Y34" s="31">
        <v>0</v>
      </c>
      <c r="Z34" s="34">
        <v>0</v>
      </c>
      <c r="AA34" s="29">
        <v>1</v>
      </c>
      <c r="AB34" s="29">
        <v>0</v>
      </c>
      <c r="AC34" s="29">
        <v>0</v>
      </c>
      <c r="AD34" s="29">
        <v>2</v>
      </c>
      <c r="AE34" s="29">
        <v>0</v>
      </c>
      <c r="AF34" s="29">
        <v>0</v>
      </c>
      <c r="AG34" s="29">
        <v>1</v>
      </c>
      <c r="AH34" s="29">
        <v>0</v>
      </c>
      <c r="AI34" s="30">
        <v>0</v>
      </c>
      <c r="AJ34" s="30">
        <v>0</v>
      </c>
      <c r="AK34" s="30">
        <v>0</v>
      </c>
      <c r="AL34" s="19">
        <f t="shared" si="2"/>
        <v>0</v>
      </c>
      <c r="AM34" s="32">
        <f t="shared" si="3"/>
        <v>0</v>
      </c>
      <c r="AN34" s="33">
        <f t="shared" si="0"/>
        <v>0</v>
      </c>
      <c r="AO34" s="33">
        <f t="shared" si="1"/>
        <v>0</v>
      </c>
    </row>
    <row r="35" spans="1:41" s="33" customFormat="1" ht="11.25">
      <c r="A35" s="19" t="s">
        <v>31</v>
      </c>
      <c r="B35" s="31" t="s">
        <v>108</v>
      </c>
      <c r="C35" s="34">
        <v>115</v>
      </c>
      <c r="D35" s="29">
        <v>41</v>
      </c>
      <c r="E35" s="29">
        <v>46</v>
      </c>
      <c r="F35" s="29">
        <v>6</v>
      </c>
      <c r="G35" s="29">
        <v>81</v>
      </c>
      <c r="H35" s="23">
        <v>0.7043478260869566</v>
      </c>
      <c r="I35" s="29">
        <v>0</v>
      </c>
      <c r="J35" s="29">
        <v>1</v>
      </c>
      <c r="K35" s="29">
        <v>80</v>
      </c>
      <c r="L35" s="81">
        <v>0.6956521739130435</v>
      </c>
      <c r="M35" s="35">
        <v>6</v>
      </c>
      <c r="N35" s="34">
        <v>0</v>
      </c>
      <c r="O35" s="29">
        <v>12</v>
      </c>
      <c r="P35" s="29">
        <v>0</v>
      </c>
      <c r="Q35" s="29">
        <v>24</v>
      </c>
      <c r="R35" s="29">
        <v>8</v>
      </c>
      <c r="S35" s="29">
        <v>3</v>
      </c>
      <c r="T35" s="29">
        <v>17</v>
      </c>
      <c r="U35" s="29">
        <v>16</v>
      </c>
      <c r="V35" s="29">
        <v>0</v>
      </c>
      <c r="W35" s="30">
        <v>0</v>
      </c>
      <c r="X35" s="30">
        <v>0</v>
      </c>
      <c r="Y35" s="31">
        <v>0</v>
      </c>
      <c r="Z35" s="34">
        <v>0</v>
      </c>
      <c r="AA35" s="29">
        <v>1</v>
      </c>
      <c r="AB35" s="29">
        <v>0</v>
      </c>
      <c r="AC35" s="29">
        <v>2</v>
      </c>
      <c r="AD35" s="29">
        <v>0</v>
      </c>
      <c r="AE35" s="29">
        <v>0</v>
      </c>
      <c r="AF35" s="29">
        <v>2</v>
      </c>
      <c r="AG35" s="29">
        <v>1</v>
      </c>
      <c r="AH35" s="29">
        <v>0</v>
      </c>
      <c r="AI35" s="30">
        <v>0</v>
      </c>
      <c r="AJ35" s="30">
        <v>0</v>
      </c>
      <c r="AK35" s="30">
        <v>0</v>
      </c>
      <c r="AL35" s="19">
        <f t="shared" si="2"/>
        <v>0</v>
      </c>
      <c r="AM35" s="32">
        <f t="shared" si="3"/>
        <v>0</v>
      </c>
      <c r="AN35" s="33">
        <f aca="true" t="shared" si="4" ref="AN35:AN52">N35+O35+P35+Q35+R35+S35+T35+U35+V35+W35+X35+Y35-K35</f>
        <v>0</v>
      </c>
      <c r="AO35" s="33">
        <f aca="true" t="shared" si="5" ref="AO35:AO52">Z35+AA35+AB35+AC35+AD35+AE35+AF35+AG35+AH35+AI35+AJ35+AK35-M35</f>
        <v>0</v>
      </c>
    </row>
    <row r="36" spans="1:41" s="33" customFormat="1" ht="11.25">
      <c r="A36" s="19" t="s">
        <v>31</v>
      </c>
      <c r="B36" s="31" t="s">
        <v>109</v>
      </c>
      <c r="C36" s="34">
        <v>42</v>
      </c>
      <c r="D36" s="29">
        <v>40</v>
      </c>
      <c r="E36" s="29">
        <v>1</v>
      </c>
      <c r="F36" s="29">
        <v>0</v>
      </c>
      <c r="G36" s="29">
        <v>41</v>
      </c>
      <c r="H36" s="23">
        <v>0.9761904761904762</v>
      </c>
      <c r="I36" s="29">
        <v>0</v>
      </c>
      <c r="J36" s="29">
        <v>0</v>
      </c>
      <c r="K36" s="29">
        <v>41</v>
      </c>
      <c r="L36" s="81">
        <v>0.9761904761904762</v>
      </c>
      <c r="M36" s="35">
        <v>4</v>
      </c>
      <c r="N36" s="34">
        <v>0</v>
      </c>
      <c r="O36" s="29">
        <v>12</v>
      </c>
      <c r="P36" s="29">
        <v>1</v>
      </c>
      <c r="Q36" s="29">
        <v>2</v>
      </c>
      <c r="R36" s="29">
        <v>5</v>
      </c>
      <c r="S36" s="29">
        <v>13</v>
      </c>
      <c r="T36" s="29">
        <v>0</v>
      </c>
      <c r="U36" s="29">
        <v>8</v>
      </c>
      <c r="V36" s="29">
        <v>0</v>
      </c>
      <c r="W36" s="30">
        <v>0</v>
      </c>
      <c r="X36" s="30">
        <v>0</v>
      </c>
      <c r="Y36" s="31">
        <v>0</v>
      </c>
      <c r="Z36" s="34">
        <v>0</v>
      </c>
      <c r="AA36" s="29">
        <v>1</v>
      </c>
      <c r="AB36" s="29">
        <v>0</v>
      </c>
      <c r="AC36" s="29">
        <v>0</v>
      </c>
      <c r="AD36" s="29">
        <v>0</v>
      </c>
      <c r="AE36" s="29">
        <v>2</v>
      </c>
      <c r="AF36" s="29">
        <v>0</v>
      </c>
      <c r="AG36" s="29">
        <v>1</v>
      </c>
      <c r="AH36" s="29">
        <v>0</v>
      </c>
      <c r="AI36" s="30">
        <v>0</v>
      </c>
      <c r="AJ36" s="30">
        <v>0</v>
      </c>
      <c r="AK36" s="30">
        <v>0</v>
      </c>
      <c r="AL36" s="19">
        <f t="shared" si="2"/>
        <v>0</v>
      </c>
      <c r="AM36" s="32">
        <f t="shared" si="3"/>
        <v>0</v>
      </c>
      <c r="AN36" s="33">
        <f t="shared" si="4"/>
        <v>0</v>
      </c>
      <c r="AO36" s="33">
        <f t="shared" si="5"/>
        <v>0</v>
      </c>
    </row>
    <row r="37" spans="1:41" s="33" customFormat="1" ht="11.25">
      <c r="A37" s="19" t="s">
        <v>31</v>
      </c>
      <c r="B37" s="31" t="s">
        <v>110</v>
      </c>
      <c r="C37" s="34">
        <v>45</v>
      </c>
      <c r="D37" s="29">
        <v>38</v>
      </c>
      <c r="E37" s="29">
        <v>1</v>
      </c>
      <c r="F37" s="29">
        <v>0</v>
      </c>
      <c r="G37" s="29">
        <v>39</v>
      </c>
      <c r="H37" s="23">
        <v>0.8666666666666667</v>
      </c>
      <c r="I37" s="29">
        <v>1</v>
      </c>
      <c r="J37" s="29">
        <v>2</v>
      </c>
      <c r="K37" s="29">
        <v>36</v>
      </c>
      <c r="L37" s="81">
        <v>0.8</v>
      </c>
      <c r="M37" s="35">
        <v>4</v>
      </c>
      <c r="N37" s="34">
        <v>0</v>
      </c>
      <c r="O37" s="29">
        <v>10</v>
      </c>
      <c r="P37" s="29">
        <v>0</v>
      </c>
      <c r="Q37" s="29">
        <v>5</v>
      </c>
      <c r="R37" s="29">
        <v>0</v>
      </c>
      <c r="S37" s="29">
        <v>7</v>
      </c>
      <c r="T37" s="29">
        <v>4</v>
      </c>
      <c r="U37" s="29">
        <v>10</v>
      </c>
      <c r="V37" s="29">
        <v>0</v>
      </c>
      <c r="W37" s="30">
        <v>0</v>
      </c>
      <c r="X37" s="30">
        <v>0</v>
      </c>
      <c r="Y37" s="31">
        <v>0</v>
      </c>
      <c r="Z37" s="34">
        <v>0</v>
      </c>
      <c r="AA37" s="29">
        <v>1</v>
      </c>
      <c r="AB37" s="29">
        <v>0</v>
      </c>
      <c r="AC37" s="29">
        <v>0</v>
      </c>
      <c r="AD37" s="29">
        <v>0</v>
      </c>
      <c r="AE37" s="29">
        <v>1</v>
      </c>
      <c r="AF37" s="29">
        <v>0</v>
      </c>
      <c r="AG37" s="29">
        <v>2</v>
      </c>
      <c r="AH37" s="29">
        <v>0</v>
      </c>
      <c r="AI37" s="30">
        <v>0</v>
      </c>
      <c r="AJ37" s="30">
        <v>0</v>
      </c>
      <c r="AK37" s="30">
        <v>0</v>
      </c>
      <c r="AL37" s="19">
        <f t="shared" si="2"/>
        <v>0</v>
      </c>
      <c r="AM37" s="32">
        <f t="shared" si="3"/>
        <v>0</v>
      </c>
      <c r="AN37" s="33">
        <f t="shared" si="4"/>
        <v>0</v>
      </c>
      <c r="AO37" s="33">
        <f t="shared" si="5"/>
        <v>0</v>
      </c>
    </row>
    <row r="38" spans="1:41" s="33" customFormat="1" ht="11.25">
      <c r="A38" s="19" t="s">
        <v>31</v>
      </c>
      <c r="B38" s="31" t="s">
        <v>111</v>
      </c>
      <c r="C38" s="34">
        <v>73</v>
      </c>
      <c r="D38" s="29">
        <v>49</v>
      </c>
      <c r="E38" s="29">
        <v>7</v>
      </c>
      <c r="F38" s="29">
        <v>1</v>
      </c>
      <c r="G38" s="29">
        <v>55</v>
      </c>
      <c r="H38" s="23">
        <v>0.7534246575342466</v>
      </c>
      <c r="I38" s="29">
        <v>0</v>
      </c>
      <c r="J38" s="29">
        <v>2</v>
      </c>
      <c r="K38" s="29">
        <v>53</v>
      </c>
      <c r="L38" s="81">
        <v>0.726027397260274</v>
      </c>
      <c r="M38" s="35">
        <v>6</v>
      </c>
      <c r="N38" s="34">
        <v>2</v>
      </c>
      <c r="O38" s="29">
        <v>6</v>
      </c>
      <c r="P38" s="29">
        <v>1</v>
      </c>
      <c r="Q38" s="29">
        <v>20</v>
      </c>
      <c r="R38" s="29">
        <v>10</v>
      </c>
      <c r="S38" s="29">
        <v>1</v>
      </c>
      <c r="T38" s="29">
        <v>0</v>
      </c>
      <c r="U38" s="29">
        <v>13</v>
      </c>
      <c r="V38" s="29">
        <v>0</v>
      </c>
      <c r="W38" s="30">
        <v>0</v>
      </c>
      <c r="X38" s="30">
        <v>0</v>
      </c>
      <c r="Y38" s="31">
        <v>0</v>
      </c>
      <c r="Z38" s="34">
        <v>0</v>
      </c>
      <c r="AA38" s="29">
        <v>0</v>
      </c>
      <c r="AB38" s="29">
        <v>0</v>
      </c>
      <c r="AC38" s="29">
        <v>3</v>
      </c>
      <c r="AD38" s="29">
        <v>1</v>
      </c>
      <c r="AE38" s="29">
        <v>0</v>
      </c>
      <c r="AF38" s="29">
        <v>0</v>
      </c>
      <c r="AG38" s="29">
        <v>2</v>
      </c>
      <c r="AH38" s="29">
        <v>0</v>
      </c>
      <c r="AI38" s="30">
        <v>0</v>
      </c>
      <c r="AJ38" s="30">
        <v>0</v>
      </c>
      <c r="AK38" s="30">
        <v>0</v>
      </c>
      <c r="AL38" s="19">
        <f t="shared" si="2"/>
        <v>0</v>
      </c>
      <c r="AM38" s="32">
        <f t="shared" si="3"/>
        <v>0</v>
      </c>
      <c r="AN38" s="33">
        <f t="shared" si="4"/>
        <v>0</v>
      </c>
      <c r="AO38" s="33">
        <f t="shared" si="5"/>
        <v>0</v>
      </c>
    </row>
    <row r="39" spans="1:41" s="33" customFormat="1" ht="11.25">
      <c r="A39" s="19" t="s">
        <v>31</v>
      </c>
      <c r="B39" s="31" t="s">
        <v>112</v>
      </c>
      <c r="C39" s="34">
        <v>82</v>
      </c>
      <c r="D39" s="29">
        <v>66</v>
      </c>
      <c r="E39" s="29">
        <v>3</v>
      </c>
      <c r="F39" s="29">
        <v>0</v>
      </c>
      <c r="G39" s="29">
        <v>69</v>
      </c>
      <c r="H39" s="23">
        <v>0.8414634146341463</v>
      </c>
      <c r="I39" s="29">
        <v>1</v>
      </c>
      <c r="J39" s="29">
        <v>4</v>
      </c>
      <c r="K39" s="29">
        <v>64</v>
      </c>
      <c r="L39" s="81">
        <v>0.7804878048780488</v>
      </c>
      <c r="M39" s="35">
        <v>6</v>
      </c>
      <c r="N39" s="34">
        <v>2</v>
      </c>
      <c r="O39" s="29">
        <v>10</v>
      </c>
      <c r="P39" s="29">
        <v>4</v>
      </c>
      <c r="Q39" s="29">
        <v>17</v>
      </c>
      <c r="R39" s="29">
        <v>3</v>
      </c>
      <c r="S39" s="29">
        <v>1</v>
      </c>
      <c r="T39" s="29">
        <v>2</v>
      </c>
      <c r="U39" s="29">
        <v>25</v>
      </c>
      <c r="V39" s="29">
        <v>0</v>
      </c>
      <c r="W39" s="30">
        <v>0</v>
      </c>
      <c r="X39" s="30">
        <v>0</v>
      </c>
      <c r="Y39" s="31">
        <v>0</v>
      </c>
      <c r="Z39" s="34">
        <v>0</v>
      </c>
      <c r="AA39" s="29">
        <v>1</v>
      </c>
      <c r="AB39" s="29">
        <v>0</v>
      </c>
      <c r="AC39" s="29">
        <v>2</v>
      </c>
      <c r="AD39" s="29">
        <v>0</v>
      </c>
      <c r="AE39" s="29">
        <v>0</v>
      </c>
      <c r="AF39" s="29">
        <v>0</v>
      </c>
      <c r="AG39" s="29">
        <v>3</v>
      </c>
      <c r="AH39" s="29">
        <v>0</v>
      </c>
      <c r="AI39" s="30">
        <v>0</v>
      </c>
      <c r="AJ39" s="30">
        <v>0</v>
      </c>
      <c r="AK39" s="30">
        <v>0</v>
      </c>
      <c r="AL39" s="19">
        <f t="shared" si="2"/>
        <v>0</v>
      </c>
      <c r="AM39" s="32">
        <f t="shared" si="3"/>
        <v>0</v>
      </c>
      <c r="AN39" s="33">
        <f t="shared" si="4"/>
        <v>0</v>
      </c>
      <c r="AO39" s="33">
        <f t="shared" si="5"/>
        <v>0</v>
      </c>
    </row>
    <row r="40" spans="1:41" s="33" customFormat="1" ht="11.25">
      <c r="A40" s="19" t="s">
        <v>31</v>
      </c>
      <c r="B40" s="31" t="s">
        <v>113</v>
      </c>
      <c r="C40" s="34">
        <v>60</v>
      </c>
      <c r="D40" s="29">
        <v>50</v>
      </c>
      <c r="E40" s="29">
        <v>4</v>
      </c>
      <c r="F40" s="29">
        <v>1</v>
      </c>
      <c r="G40" s="29">
        <v>53</v>
      </c>
      <c r="H40" s="23">
        <v>0.8833333333333333</v>
      </c>
      <c r="I40" s="29">
        <v>3</v>
      </c>
      <c r="J40" s="29">
        <v>0</v>
      </c>
      <c r="K40" s="29">
        <v>50</v>
      </c>
      <c r="L40" s="81">
        <v>0.8333333333333334</v>
      </c>
      <c r="M40" s="35">
        <v>4</v>
      </c>
      <c r="N40" s="34">
        <v>0</v>
      </c>
      <c r="O40" s="29">
        <v>2</v>
      </c>
      <c r="P40" s="29">
        <v>0</v>
      </c>
      <c r="Q40" s="29">
        <v>22</v>
      </c>
      <c r="R40" s="29">
        <v>4</v>
      </c>
      <c r="S40" s="29">
        <v>0</v>
      </c>
      <c r="T40" s="29">
        <v>7</v>
      </c>
      <c r="U40" s="29">
        <v>15</v>
      </c>
      <c r="V40" s="29">
        <v>0</v>
      </c>
      <c r="W40" s="30">
        <v>0</v>
      </c>
      <c r="X40" s="30">
        <v>0</v>
      </c>
      <c r="Y40" s="31">
        <v>0</v>
      </c>
      <c r="Z40" s="34">
        <v>0</v>
      </c>
      <c r="AA40" s="29">
        <v>0</v>
      </c>
      <c r="AB40" s="29">
        <v>0</v>
      </c>
      <c r="AC40" s="29">
        <v>2</v>
      </c>
      <c r="AD40" s="29">
        <v>0</v>
      </c>
      <c r="AE40" s="29">
        <v>0</v>
      </c>
      <c r="AF40" s="29">
        <v>0</v>
      </c>
      <c r="AG40" s="29">
        <v>2</v>
      </c>
      <c r="AH40" s="29">
        <v>0</v>
      </c>
      <c r="AI40" s="30">
        <v>0</v>
      </c>
      <c r="AJ40" s="30">
        <v>0</v>
      </c>
      <c r="AK40" s="30">
        <v>0</v>
      </c>
      <c r="AL40" s="19">
        <f t="shared" si="2"/>
        <v>0</v>
      </c>
      <c r="AM40" s="32">
        <f t="shared" si="3"/>
        <v>0</v>
      </c>
      <c r="AN40" s="33">
        <f t="shared" si="4"/>
        <v>0</v>
      </c>
      <c r="AO40" s="33">
        <f t="shared" si="5"/>
        <v>0</v>
      </c>
    </row>
    <row r="41" spans="1:41" s="33" customFormat="1" ht="11.25">
      <c r="A41" s="19" t="s">
        <v>31</v>
      </c>
      <c r="B41" s="31" t="s">
        <v>114</v>
      </c>
      <c r="C41" s="34">
        <v>86</v>
      </c>
      <c r="D41" s="29">
        <v>49</v>
      </c>
      <c r="E41" s="29">
        <v>30</v>
      </c>
      <c r="F41" s="29">
        <v>3</v>
      </c>
      <c r="G41" s="29">
        <v>76</v>
      </c>
      <c r="H41" s="23">
        <v>0.8837209302325582</v>
      </c>
      <c r="I41" s="29">
        <v>1</v>
      </c>
      <c r="J41" s="29">
        <v>0</v>
      </c>
      <c r="K41" s="29">
        <v>75</v>
      </c>
      <c r="L41" s="81">
        <v>0.872093023255814</v>
      </c>
      <c r="M41" s="35">
        <v>6</v>
      </c>
      <c r="N41" s="34">
        <v>1</v>
      </c>
      <c r="O41" s="29">
        <v>6</v>
      </c>
      <c r="P41" s="29">
        <v>1</v>
      </c>
      <c r="Q41" s="29">
        <v>4</v>
      </c>
      <c r="R41" s="29">
        <v>27</v>
      </c>
      <c r="S41" s="29">
        <v>10</v>
      </c>
      <c r="T41" s="29">
        <v>1</v>
      </c>
      <c r="U41" s="29">
        <v>25</v>
      </c>
      <c r="V41" s="29">
        <v>0</v>
      </c>
      <c r="W41" s="30">
        <v>0</v>
      </c>
      <c r="X41" s="30">
        <v>0</v>
      </c>
      <c r="Y41" s="31">
        <v>0</v>
      </c>
      <c r="Z41" s="34">
        <v>0</v>
      </c>
      <c r="AA41" s="29">
        <v>0</v>
      </c>
      <c r="AB41" s="29">
        <v>0</v>
      </c>
      <c r="AC41" s="29">
        <v>0</v>
      </c>
      <c r="AD41" s="29">
        <v>3</v>
      </c>
      <c r="AE41" s="29">
        <v>1</v>
      </c>
      <c r="AF41" s="29">
        <v>0</v>
      </c>
      <c r="AG41" s="29">
        <v>2</v>
      </c>
      <c r="AH41" s="29">
        <v>0</v>
      </c>
      <c r="AI41" s="30">
        <v>0</v>
      </c>
      <c r="AJ41" s="30">
        <v>0</v>
      </c>
      <c r="AK41" s="30">
        <v>0</v>
      </c>
      <c r="AL41" s="19">
        <f t="shared" si="2"/>
        <v>0</v>
      </c>
      <c r="AM41" s="32">
        <f t="shared" si="3"/>
        <v>0</v>
      </c>
      <c r="AN41" s="33">
        <f t="shared" si="4"/>
        <v>0</v>
      </c>
      <c r="AO41" s="33">
        <f t="shared" si="5"/>
        <v>0</v>
      </c>
    </row>
    <row r="42" spans="1:41" s="33" customFormat="1" ht="11.25">
      <c r="A42" s="19" t="s">
        <v>31</v>
      </c>
      <c r="B42" s="31" t="s">
        <v>115</v>
      </c>
      <c r="C42" s="34">
        <v>93</v>
      </c>
      <c r="D42" s="29">
        <v>64</v>
      </c>
      <c r="E42" s="29">
        <v>14</v>
      </c>
      <c r="F42" s="29">
        <v>1</v>
      </c>
      <c r="G42" s="29">
        <v>77</v>
      </c>
      <c r="H42" s="23">
        <v>0.8279569892473119</v>
      </c>
      <c r="I42" s="29">
        <v>3</v>
      </c>
      <c r="J42" s="29">
        <v>1</v>
      </c>
      <c r="K42" s="29">
        <v>73</v>
      </c>
      <c r="L42" s="81">
        <v>0.7849462365591398</v>
      </c>
      <c r="M42" s="35">
        <v>6</v>
      </c>
      <c r="N42" s="34">
        <v>3</v>
      </c>
      <c r="O42" s="29">
        <v>15</v>
      </c>
      <c r="P42" s="29">
        <v>2</v>
      </c>
      <c r="Q42" s="29">
        <v>8</v>
      </c>
      <c r="R42" s="29">
        <v>19</v>
      </c>
      <c r="S42" s="29">
        <v>6</v>
      </c>
      <c r="T42" s="29">
        <v>0</v>
      </c>
      <c r="U42" s="29">
        <v>20</v>
      </c>
      <c r="V42" s="29">
        <v>0</v>
      </c>
      <c r="W42" s="30">
        <v>0</v>
      </c>
      <c r="X42" s="30">
        <v>0</v>
      </c>
      <c r="Y42" s="31">
        <v>0</v>
      </c>
      <c r="Z42" s="34">
        <v>0</v>
      </c>
      <c r="AA42" s="29">
        <v>1</v>
      </c>
      <c r="AB42" s="29">
        <v>0</v>
      </c>
      <c r="AC42" s="29">
        <v>1</v>
      </c>
      <c r="AD42" s="29">
        <v>2</v>
      </c>
      <c r="AE42" s="29">
        <v>0</v>
      </c>
      <c r="AF42" s="29">
        <v>0</v>
      </c>
      <c r="AG42" s="29">
        <v>2</v>
      </c>
      <c r="AH42" s="29">
        <v>0</v>
      </c>
      <c r="AI42" s="30">
        <v>0</v>
      </c>
      <c r="AJ42" s="30">
        <v>0</v>
      </c>
      <c r="AK42" s="30">
        <v>0</v>
      </c>
      <c r="AL42" s="19">
        <f t="shared" si="2"/>
        <v>0</v>
      </c>
      <c r="AM42" s="32">
        <f t="shared" si="3"/>
        <v>0</v>
      </c>
      <c r="AN42" s="33">
        <f t="shared" si="4"/>
        <v>0</v>
      </c>
      <c r="AO42" s="33">
        <f t="shared" si="5"/>
        <v>0</v>
      </c>
    </row>
    <row r="43" spans="1:41" s="33" customFormat="1" ht="11.25">
      <c r="A43" s="19" t="s">
        <v>31</v>
      </c>
      <c r="B43" s="31" t="s">
        <v>116</v>
      </c>
      <c r="C43" s="34">
        <v>51</v>
      </c>
      <c r="D43" s="29">
        <v>41</v>
      </c>
      <c r="E43" s="29">
        <v>4</v>
      </c>
      <c r="F43" s="29">
        <v>0</v>
      </c>
      <c r="G43" s="29">
        <v>45</v>
      </c>
      <c r="H43" s="23">
        <v>0.8823529411764706</v>
      </c>
      <c r="I43" s="29">
        <v>0</v>
      </c>
      <c r="J43" s="29">
        <v>2</v>
      </c>
      <c r="K43" s="29">
        <v>43</v>
      </c>
      <c r="L43" s="81">
        <v>0.8431372549019608</v>
      </c>
      <c r="M43" s="35">
        <v>4</v>
      </c>
      <c r="N43" s="34">
        <v>0</v>
      </c>
      <c r="O43" s="29">
        <v>7</v>
      </c>
      <c r="P43" s="29">
        <v>0</v>
      </c>
      <c r="Q43" s="29">
        <v>10</v>
      </c>
      <c r="R43" s="29">
        <v>7</v>
      </c>
      <c r="S43" s="29">
        <v>10</v>
      </c>
      <c r="T43" s="29">
        <v>0</v>
      </c>
      <c r="U43" s="29">
        <v>9</v>
      </c>
      <c r="V43" s="29">
        <v>0</v>
      </c>
      <c r="W43" s="30">
        <v>0</v>
      </c>
      <c r="X43" s="30">
        <v>0</v>
      </c>
      <c r="Y43" s="31">
        <v>0</v>
      </c>
      <c r="Z43" s="34">
        <v>0</v>
      </c>
      <c r="AA43" s="29">
        <v>1</v>
      </c>
      <c r="AB43" s="29">
        <v>0</v>
      </c>
      <c r="AC43" s="29">
        <v>1</v>
      </c>
      <c r="AD43" s="29">
        <v>0</v>
      </c>
      <c r="AE43" s="29">
        <v>1</v>
      </c>
      <c r="AF43" s="29">
        <v>0</v>
      </c>
      <c r="AG43" s="29">
        <v>1</v>
      </c>
      <c r="AH43" s="29">
        <v>0</v>
      </c>
      <c r="AI43" s="30">
        <v>0</v>
      </c>
      <c r="AJ43" s="30">
        <v>0</v>
      </c>
      <c r="AK43" s="30">
        <v>0</v>
      </c>
      <c r="AL43" s="19">
        <f t="shared" si="2"/>
        <v>0</v>
      </c>
      <c r="AM43" s="32">
        <f t="shared" si="3"/>
        <v>0</v>
      </c>
      <c r="AN43" s="33">
        <f t="shared" si="4"/>
        <v>0</v>
      </c>
      <c r="AO43" s="33">
        <f t="shared" si="5"/>
        <v>0</v>
      </c>
    </row>
    <row r="44" spans="1:41" s="33" customFormat="1" ht="11.25">
      <c r="A44" s="19" t="s">
        <v>31</v>
      </c>
      <c r="B44" s="31" t="s">
        <v>125</v>
      </c>
      <c r="C44" s="34">
        <v>68</v>
      </c>
      <c r="D44" s="29">
        <v>42</v>
      </c>
      <c r="E44" s="29">
        <v>18</v>
      </c>
      <c r="F44" s="29">
        <v>8</v>
      </c>
      <c r="G44" s="29">
        <v>52</v>
      </c>
      <c r="H44" s="23">
        <v>0.7647058823529411</v>
      </c>
      <c r="I44" s="29">
        <v>1</v>
      </c>
      <c r="J44" s="29">
        <v>0</v>
      </c>
      <c r="K44" s="29">
        <v>51</v>
      </c>
      <c r="L44" s="81">
        <v>0.75</v>
      </c>
      <c r="M44" s="35">
        <v>6</v>
      </c>
      <c r="N44" s="34">
        <v>0</v>
      </c>
      <c r="O44" s="29">
        <v>14</v>
      </c>
      <c r="P44" s="29">
        <v>1</v>
      </c>
      <c r="Q44" s="29">
        <v>1</v>
      </c>
      <c r="R44" s="29">
        <v>4</v>
      </c>
      <c r="S44" s="29">
        <v>10</v>
      </c>
      <c r="T44" s="29">
        <v>3</v>
      </c>
      <c r="U44" s="29">
        <v>18</v>
      </c>
      <c r="V44" s="29">
        <v>0</v>
      </c>
      <c r="W44" s="30">
        <v>0</v>
      </c>
      <c r="X44" s="30">
        <v>0</v>
      </c>
      <c r="Y44" s="31">
        <v>0</v>
      </c>
      <c r="Z44" s="34">
        <v>0</v>
      </c>
      <c r="AA44" s="29">
        <v>2</v>
      </c>
      <c r="AB44" s="29">
        <v>0</v>
      </c>
      <c r="AC44" s="29">
        <v>0</v>
      </c>
      <c r="AD44" s="29">
        <v>0</v>
      </c>
      <c r="AE44" s="29">
        <v>1</v>
      </c>
      <c r="AF44" s="29">
        <v>0</v>
      </c>
      <c r="AG44" s="29">
        <v>3</v>
      </c>
      <c r="AH44" s="29">
        <v>0</v>
      </c>
      <c r="AI44" s="30">
        <v>0</v>
      </c>
      <c r="AJ44" s="30">
        <v>0</v>
      </c>
      <c r="AK44" s="30">
        <v>0</v>
      </c>
      <c r="AL44" s="19">
        <f>+V44+W44+X44+Y44</f>
        <v>0</v>
      </c>
      <c r="AM44" s="32">
        <f>+AH44+AI44+AJ44+AK44</f>
        <v>0</v>
      </c>
      <c r="AN44" s="33">
        <f t="shared" si="4"/>
        <v>0</v>
      </c>
      <c r="AO44" s="33">
        <f t="shared" si="5"/>
        <v>0</v>
      </c>
    </row>
    <row r="45" spans="1:41" s="33" customFormat="1" ht="11.25">
      <c r="A45" s="19" t="s">
        <v>31</v>
      </c>
      <c r="B45" s="31" t="s">
        <v>117</v>
      </c>
      <c r="C45" s="34">
        <v>59</v>
      </c>
      <c r="D45" s="29">
        <v>46</v>
      </c>
      <c r="E45" s="29">
        <v>2</v>
      </c>
      <c r="F45" s="29">
        <v>0</v>
      </c>
      <c r="G45" s="29">
        <v>48</v>
      </c>
      <c r="H45" s="23">
        <v>0.8135593220338984</v>
      </c>
      <c r="I45" s="29">
        <v>1</v>
      </c>
      <c r="J45" s="29">
        <v>1</v>
      </c>
      <c r="K45" s="29">
        <v>46</v>
      </c>
      <c r="L45" s="81">
        <v>0.7796610169491526</v>
      </c>
      <c r="M45" s="35">
        <v>4</v>
      </c>
      <c r="N45" s="34">
        <v>0</v>
      </c>
      <c r="O45" s="29">
        <v>11</v>
      </c>
      <c r="P45" s="29">
        <v>0</v>
      </c>
      <c r="Q45" s="29">
        <v>18</v>
      </c>
      <c r="R45" s="29">
        <v>4</v>
      </c>
      <c r="S45" s="29">
        <v>3</v>
      </c>
      <c r="T45" s="29">
        <v>1</v>
      </c>
      <c r="U45" s="29">
        <v>9</v>
      </c>
      <c r="V45" s="29">
        <v>0</v>
      </c>
      <c r="W45" s="30">
        <v>0</v>
      </c>
      <c r="X45" s="30">
        <v>0</v>
      </c>
      <c r="Y45" s="31">
        <v>0</v>
      </c>
      <c r="Z45" s="34">
        <v>0</v>
      </c>
      <c r="AA45" s="29">
        <v>1</v>
      </c>
      <c r="AB45" s="29">
        <v>0</v>
      </c>
      <c r="AC45" s="29">
        <v>2</v>
      </c>
      <c r="AD45" s="29">
        <v>0</v>
      </c>
      <c r="AE45" s="29">
        <v>0</v>
      </c>
      <c r="AF45" s="29">
        <v>0</v>
      </c>
      <c r="AG45" s="29">
        <v>1</v>
      </c>
      <c r="AH45" s="29">
        <v>0</v>
      </c>
      <c r="AI45" s="30">
        <v>0</v>
      </c>
      <c r="AJ45" s="30">
        <v>0</v>
      </c>
      <c r="AK45" s="30">
        <v>0</v>
      </c>
      <c r="AL45" s="19">
        <f>V45+W45+X45+Y45</f>
        <v>0</v>
      </c>
      <c r="AM45" s="32">
        <f>AH45+AI45+AJ45+AK45</f>
        <v>0</v>
      </c>
      <c r="AN45" s="33">
        <f t="shared" si="4"/>
        <v>0</v>
      </c>
      <c r="AO45" s="33">
        <f t="shared" si="5"/>
        <v>0</v>
      </c>
    </row>
    <row r="46" spans="1:41" s="33" customFormat="1" ht="11.25">
      <c r="A46" s="19" t="s">
        <v>31</v>
      </c>
      <c r="B46" s="20" t="s">
        <v>118</v>
      </c>
      <c r="C46" s="21">
        <v>48</v>
      </c>
      <c r="D46" s="22">
        <v>38</v>
      </c>
      <c r="E46" s="22">
        <v>5</v>
      </c>
      <c r="F46" s="22">
        <v>0</v>
      </c>
      <c r="G46" s="22">
        <v>43</v>
      </c>
      <c r="H46" s="23">
        <v>0.8958333333333334</v>
      </c>
      <c r="I46" s="22">
        <v>0</v>
      </c>
      <c r="J46" s="22">
        <v>1</v>
      </c>
      <c r="K46" s="24">
        <v>42</v>
      </c>
      <c r="L46" s="25">
        <v>0.875</v>
      </c>
      <c r="M46" s="26">
        <v>4</v>
      </c>
      <c r="N46" s="27">
        <v>0</v>
      </c>
      <c r="O46" s="28">
        <v>9</v>
      </c>
      <c r="P46" s="28">
        <v>1</v>
      </c>
      <c r="Q46" s="28">
        <v>10</v>
      </c>
      <c r="R46" s="28">
        <v>1</v>
      </c>
      <c r="S46" s="28">
        <v>4</v>
      </c>
      <c r="T46" s="28">
        <v>1</v>
      </c>
      <c r="U46" s="28">
        <v>16</v>
      </c>
      <c r="V46" s="29">
        <v>0</v>
      </c>
      <c r="W46" s="30">
        <v>0</v>
      </c>
      <c r="X46" s="30">
        <v>0</v>
      </c>
      <c r="Y46" s="31">
        <v>0</v>
      </c>
      <c r="Z46" s="21">
        <v>0</v>
      </c>
      <c r="AA46" s="22">
        <v>1</v>
      </c>
      <c r="AB46" s="22">
        <v>0</v>
      </c>
      <c r="AC46" s="22">
        <v>1</v>
      </c>
      <c r="AD46" s="22">
        <v>0</v>
      </c>
      <c r="AE46" s="22">
        <v>0</v>
      </c>
      <c r="AF46" s="22">
        <v>0</v>
      </c>
      <c r="AG46" s="22">
        <v>2</v>
      </c>
      <c r="AH46" s="22">
        <v>0</v>
      </c>
      <c r="AI46" s="37">
        <v>0</v>
      </c>
      <c r="AJ46" s="30">
        <v>0</v>
      </c>
      <c r="AK46" s="30">
        <v>0</v>
      </c>
      <c r="AL46" s="19">
        <f>V46+W46+X46+Y46</f>
        <v>0</v>
      </c>
      <c r="AM46" s="32">
        <f>AH46+AI46+AJ46+AK46</f>
        <v>0</v>
      </c>
      <c r="AN46" s="33">
        <f t="shared" si="4"/>
        <v>0</v>
      </c>
      <c r="AO46" s="33">
        <f t="shared" si="5"/>
        <v>0</v>
      </c>
    </row>
    <row r="47" spans="1:41" s="33" customFormat="1" ht="11.25">
      <c r="A47" s="19" t="s">
        <v>31</v>
      </c>
      <c r="B47" s="31" t="s">
        <v>119</v>
      </c>
      <c r="C47" s="34">
        <v>34</v>
      </c>
      <c r="D47" s="29">
        <v>30</v>
      </c>
      <c r="E47" s="29">
        <v>0</v>
      </c>
      <c r="F47" s="29">
        <v>0</v>
      </c>
      <c r="G47" s="29">
        <v>30</v>
      </c>
      <c r="H47" s="23">
        <v>0.8823529411764706</v>
      </c>
      <c r="I47" s="29">
        <v>0</v>
      </c>
      <c r="J47" s="29">
        <v>0</v>
      </c>
      <c r="K47" s="29">
        <v>30</v>
      </c>
      <c r="L47" s="81">
        <v>0.8823529411764706</v>
      </c>
      <c r="M47" s="35">
        <v>4</v>
      </c>
      <c r="N47" s="34">
        <v>0</v>
      </c>
      <c r="O47" s="29">
        <v>7</v>
      </c>
      <c r="P47" s="29">
        <v>1</v>
      </c>
      <c r="Q47" s="29">
        <v>4</v>
      </c>
      <c r="R47" s="29">
        <v>6</v>
      </c>
      <c r="S47" s="29">
        <v>0</v>
      </c>
      <c r="T47" s="29">
        <v>1</v>
      </c>
      <c r="U47" s="29">
        <v>11</v>
      </c>
      <c r="V47" s="29">
        <v>0</v>
      </c>
      <c r="W47" s="30">
        <v>0</v>
      </c>
      <c r="X47" s="30">
        <v>0</v>
      </c>
      <c r="Y47" s="31">
        <v>0</v>
      </c>
      <c r="Z47" s="34">
        <v>0</v>
      </c>
      <c r="AA47" s="29">
        <v>1</v>
      </c>
      <c r="AB47" s="29">
        <v>0</v>
      </c>
      <c r="AC47" s="29">
        <v>0</v>
      </c>
      <c r="AD47" s="29">
        <v>1</v>
      </c>
      <c r="AE47" s="29">
        <v>0</v>
      </c>
      <c r="AF47" s="29">
        <v>0</v>
      </c>
      <c r="AG47" s="29">
        <v>2</v>
      </c>
      <c r="AH47" s="29">
        <v>0</v>
      </c>
      <c r="AI47" s="30">
        <v>0</v>
      </c>
      <c r="AJ47" s="30">
        <v>0</v>
      </c>
      <c r="AK47" s="30">
        <v>0</v>
      </c>
      <c r="AL47" s="19">
        <f>V47+W47+X47+Y47</f>
        <v>0</v>
      </c>
      <c r="AM47" s="32">
        <f>AH47+AI47+AJ47+AK47</f>
        <v>0</v>
      </c>
      <c r="AN47" s="33">
        <f t="shared" si="4"/>
        <v>0</v>
      </c>
      <c r="AO47" s="33">
        <f t="shared" si="5"/>
        <v>0</v>
      </c>
    </row>
    <row r="48" spans="1:41" s="33" customFormat="1" ht="11.25">
      <c r="A48" s="19" t="s">
        <v>31</v>
      </c>
      <c r="B48" s="31" t="s">
        <v>120</v>
      </c>
      <c r="C48" s="34">
        <v>76</v>
      </c>
      <c r="D48" s="29">
        <v>49</v>
      </c>
      <c r="E48" s="29">
        <v>17</v>
      </c>
      <c r="F48" s="29">
        <v>0</v>
      </c>
      <c r="G48" s="29">
        <v>66</v>
      </c>
      <c r="H48" s="23">
        <v>0.868421052631579</v>
      </c>
      <c r="I48" s="29">
        <v>0</v>
      </c>
      <c r="J48" s="29">
        <v>2</v>
      </c>
      <c r="K48" s="29">
        <v>64</v>
      </c>
      <c r="L48" s="81">
        <v>0.8421052631578947</v>
      </c>
      <c r="M48" s="35">
        <v>6</v>
      </c>
      <c r="N48" s="34">
        <v>0</v>
      </c>
      <c r="O48" s="29">
        <v>4</v>
      </c>
      <c r="P48" s="29">
        <v>13</v>
      </c>
      <c r="Q48" s="29">
        <v>7</v>
      </c>
      <c r="R48" s="29">
        <v>5</v>
      </c>
      <c r="S48" s="29">
        <v>1</v>
      </c>
      <c r="T48" s="29">
        <v>3</v>
      </c>
      <c r="U48" s="29">
        <v>31</v>
      </c>
      <c r="V48" s="29">
        <v>0</v>
      </c>
      <c r="W48" s="30">
        <v>0</v>
      </c>
      <c r="X48" s="30">
        <v>0</v>
      </c>
      <c r="Y48" s="31">
        <v>0</v>
      </c>
      <c r="Z48" s="34">
        <v>0</v>
      </c>
      <c r="AA48" s="29">
        <v>0</v>
      </c>
      <c r="AB48" s="29">
        <v>1</v>
      </c>
      <c r="AC48" s="29">
        <v>1</v>
      </c>
      <c r="AD48" s="29">
        <v>0</v>
      </c>
      <c r="AE48" s="29">
        <v>0</v>
      </c>
      <c r="AF48" s="29">
        <v>0</v>
      </c>
      <c r="AG48" s="29">
        <v>4</v>
      </c>
      <c r="AH48" s="29">
        <v>0</v>
      </c>
      <c r="AI48" s="30">
        <v>0</v>
      </c>
      <c r="AJ48" s="30">
        <v>0</v>
      </c>
      <c r="AK48" s="30">
        <v>0</v>
      </c>
      <c r="AL48" s="19">
        <f>V48+W48+X48+Y48</f>
        <v>0</v>
      </c>
      <c r="AM48" s="32">
        <f>AH48+AI48+AJ48+AK48</f>
        <v>0</v>
      </c>
      <c r="AN48" s="33">
        <f t="shared" si="4"/>
        <v>0</v>
      </c>
      <c r="AO48" s="33">
        <f t="shared" si="5"/>
        <v>0</v>
      </c>
    </row>
    <row r="49" spans="1:41" s="33" customFormat="1" ht="11.25">
      <c r="A49" s="19" t="s">
        <v>31</v>
      </c>
      <c r="B49" s="31" t="s">
        <v>121</v>
      </c>
      <c r="C49" s="34">
        <v>65</v>
      </c>
      <c r="D49" s="29">
        <v>49</v>
      </c>
      <c r="E49" s="29">
        <v>5</v>
      </c>
      <c r="F49" s="29">
        <v>0</v>
      </c>
      <c r="G49" s="29">
        <v>54</v>
      </c>
      <c r="H49" s="23">
        <v>0.8307692307692308</v>
      </c>
      <c r="I49" s="29">
        <v>0</v>
      </c>
      <c r="J49" s="29">
        <v>0</v>
      </c>
      <c r="K49" s="29">
        <v>54</v>
      </c>
      <c r="L49" s="81">
        <v>0.8307692307692308</v>
      </c>
      <c r="M49" s="35">
        <v>6</v>
      </c>
      <c r="N49" s="34">
        <v>0</v>
      </c>
      <c r="O49" s="29">
        <v>9</v>
      </c>
      <c r="P49" s="29">
        <v>0</v>
      </c>
      <c r="Q49" s="29">
        <v>6</v>
      </c>
      <c r="R49" s="29">
        <v>12</v>
      </c>
      <c r="S49" s="29">
        <v>2</v>
      </c>
      <c r="T49" s="29">
        <v>0</v>
      </c>
      <c r="U49" s="29">
        <v>25</v>
      </c>
      <c r="V49" s="29">
        <v>0</v>
      </c>
      <c r="W49" s="30">
        <v>0</v>
      </c>
      <c r="X49" s="30">
        <v>0</v>
      </c>
      <c r="Y49" s="31">
        <v>0</v>
      </c>
      <c r="Z49" s="34">
        <v>0</v>
      </c>
      <c r="AA49" s="29">
        <v>1</v>
      </c>
      <c r="AB49" s="29">
        <v>0</v>
      </c>
      <c r="AC49" s="29">
        <v>0</v>
      </c>
      <c r="AD49" s="29">
        <v>1</v>
      </c>
      <c r="AE49" s="29">
        <v>0</v>
      </c>
      <c r="AF49" s="29">
        <v>0</v>
      </c>
      <c r="AG49" s="29">
        <v>4</v>
      </c>
      <c r="AH49" s="29">
        <v>0</v>
      </c>
      <c r="AI49" s="30">
        <v>0</v>
      </c>
      <c r="AJ49" s="30">
        <v>0</v>
      </c>
      <c r="AK49" s="30">
        <v>0</v>
      </c>
      <c r="AL49" s="19">
        <f>V49+W49+X49+Y49</f>
        <v>0</v>
      </c>
      <c r="AM49" s="32">
        <f>AH49+AI49+AJ49+AK49</f>
        <v>0</v>
      </c>
      <c r="AN49" s="33">
        <f t="shared" si="4"/>
        <v>0</v>
      </c>
      <c r="AO49" s="33">
        <f t="shared" si="5"/>
        <v>0</v>
      </c>
    </row>
    <row r="50" spans="1:41" s="33" customFormat="1" ht="11.25">
      <c r="A50" s="19" t="s">
        <v>31</v>
      </c>
      <c r="B50" s="31" t="s">
        <v>126</v>
      </c>
      <c r="C50" s="34">
        <v>84</v>
      </c>
      <c r="D50" s="29">
        <v>60</v>
      </c>
      <c r="E50" s="29">
        <v>0</v>
      </c>
      <c r="F50" s="29">
        <v>0</v>
      </c>
      <c r="G50" s="29">
        <v>69</v>
      </c>
      <c r="H50" s="23">
        <v>0.8214285714285714</v>
      </c>
      <c r="I50" s="29">
        <v>2</v>
      </c>
      <c r="J50" s="29">
        <v>1</v>
      </c>
      <c r="K50" s="29">
        <v>66</v>
      </c>
      <c r="L50" s="81">
        <v>0.7857142857142857</v>
      </c>
      <c r="M50" s="35">
        <v>6</v>
      </c>
      <c r="N50" s="34">
        <v>2</v>
      </c>
      <c r="O50" s="29">
        <v>13</v>
      </c>
      <c r="P50" s="29">
        <v>0</v>
      </c>
      <c r="Q50" s="29">
        <v>5</v>
      </c>
      <c r="R50" s="29">
        <v>1</v>
      </c>
      <c r="S50" s="29">
        <v>15</v>
      </c>
      <c r="T50" s="29">
        <v>1</v>
      </c>
      <c r="U50" s="29">
        <v>29</v>
      </c>
      <c r="V50" s="29">
        <v>0</v>
      </c>
      <c r="W50" s="30">
        <v>0</v>
      </c>
      <c r="X50" s="30">
        <v>0</v>
      </c>
      <c r="Y50" s="31">
        <v>0</v>
      </c>
      <c r="Z50" s="34">
        <v>0</v>
      </c>
      <c r="AA50" s="29">
        <v>1</v>
      </c>
      <c r="AB50" s="29">
        <v>0</v>
      </c>
      <c r="AC50" s="29">
        <v>0</v>
      </c>
      <c r="AD50" s="29">
        <v>0</v>
      </c>
      <c r="AE50" s="29">
        <v>2</v>
      </c>
      <c r="AF50" s="29">
        <v>0</v>
      </c>
      <c r="AG50" s="29">
        <v>3</v>
      </c>
      <c r="AH50" s="29">
        <v>0</v>
      </c>
      <c r="AI50" s="30">
        <v>0</v>
      </c>
      <c r="AJ50" s="30">
        <v>0</v>
      </c>
      <c r="AK50" s="30">
        <v>0</v>
      </c>
      <c r="AL50" s="19">
        <f>+V50+W50+X50+Y50</f>
        <v>0</v>
      </c>
      <c r="AM50" s="32">
        <f>+AH50+AI50+AJ50+AK50</f>
        <v>0</v>
      </c>
      <c r="AN50" s="33">
        <f t="shared" si="4"/>
        <v>0</v>
      </c>
      <c r="AO50" s="33">
        <f t="shared" si="5"/>
        <v>0</v>
      </c>
    </row>
    <row r="51" spans="1:41" s="33" customFormat="1" ht="11.25">
      <c r="A51" s="19" t="s">
        <v>31</v>
      </c>
      <c r="B51" s="31" t="s">
        <v>122</v>
      </c>
      <c r="C51" s="34">
        <v>60</v>
      </c>
      <c r="D51" s="29">
        <v>39</v>
      </c>
      <c r="E51" s="29">
        <v>12</v>
      </c>
      <c r="F51" s="29">
        <v>1</v>
      </c>
      <c r="G51" s="29">
        <v>50</v>
      </c>
      <c r="H51" s="23">
        <v>0.8333333333333334</v>
      </c>
      <c r="I51" s="29">
        <v>1</v>
      </c>
      <c r="J51" s="29">
        <v>1</v>
      </c>
      <c r="K51" s="29">
        <v>48</v>
      </c>
      <c r="L51" s="81">
        <v>0.8</v>
      </c>
      <c r="M51" s="35">
        <v>6</v>
      </c>
      <c r="N51" s="34">
        <v>1</v>
      </c>
      <c r="O51" s="29">
        <v>4</v>
      </c>
      <c r="P51" s="29">
        <v>1</v>
      </c>
      <c r="Q51" s="29">
        <v>5</v>
      </c>
      <c r="R51" s="29">
        <v>17</v>
      </c>
      <c r="S51" s="29">
        <v>3</v>
      </c>
      <c r="T51" s="29">
        <v>1</v>
      </c>
      <c r="U51" s="29">
        <v>16</v>
      </c>
      <c r="V51" s="29">
        <v>0</v>
      </c>
      <c r="W51" s="30">
        <v>0</v>
      </c>
      <c r="X51" s="30">
        <v>0</v>
      </c>
      <c r="Y51" s="31">
        <v>0</v>
      </c>
      <c r="Z51" s="34">
        <v>0</v>
      </c>
      <c r="AA51" s="29">
        <v>0</v>
      </c>
      <c r="AB51" s="29">
        <v>0</v>
      </c>
      <c r="AC51" s="29">
        <v>0</v>
      </c>
      <c r="AD51" s="29">
        <v>3</v>
      </c>
      <c r="AE51" s="29">
        <v>0</v>
      </c>
      <c r="AF51" s="29">
        <v>0</v>
      </c>
      <c r="AG51" s="29">
        <v>3</v>
      </c>
      <c r="AH51" s="29">
        <v>0</v>
      </c>
      <c r="AI51" s="30">
        <v>0</v>
      </c>
      <c r="AJ51" s="30">
        <v>0</v>
      </c>
      <c r="AK51" s="30">
        <v>0</v>
      </c>
      <c r="AL51" s="19">
        <f>V51+W51+X51+Y51</f>
        <v>0</v>
      </c>
      <c r="AM51" s="32">
        <f>AH51+AI51+AJ51+AK51</f>
        <v>0</v>
      </c>
      <c r="AN51" s="33">
        <f t="shared" si="4"/>
        <v>0</v>
      </c>
      <c r="AO51" s="33">
        <f t="shared" si="5"/>
        <v>0</v>
      </c>
    </row>
    <row r="52" spans="1:41" s="33" customFormat="1" ht="12" thickBot="1">
      <c r="A52" s="19" t="s">
        <v>31</v>
      </c>
      <c r="B52" s="31" t="s">
        <v>72</v>
      </c>
      <c r="C52" s="34">
        <v>85</v>
      </c>
      <c r="D52" s="29">
        <v>53</v>
      </c>
      <c r="E52" s="29">
        <v>15</v>
      </c>
      <c r="F52" s="29">
        <v>0</v>
      </c>
      <c r="G52" s="29">
        <v>68</v>
      </c>
      <c r="H52" s="23">
        <v>0.8</v>
      </c>
      <c r="I52" s="29">
        <v>0</v>
      </c>
      <c r="J52" s="29">
        <v>0</v>
      </c>
      <c r="K52" s="29">
        <v>68</v>
      </c>
      <c r="L52" s="81">
        <v>0.8</v>
      </c>
      <c r="M52" s="35">
        <v>6</v>
      </c>
      <c r="N52" s="34">
        <v>0</v>
      </c>
      <c r="O52" s="29">
        <v>14</v>
      </c>
      <c r="P52" s="29">
        <v>2</v>
      </c>
      <c r="Q52" s="29">
        <v>4</v>
      </c>
      <c r="R52" s="29">
        <v>8</v>
      </c>
      <c r="S52" s="29">
        <v>2</v>
      </c>
      <c r="T52" s="29">
        <v>3</v>
      </c>
      <c r="U52" s="29">
        <v>35</v>
      </c>
      <c r="V52" s="29">
        <v>0</v>
      </c>
      <c r="W52" s="30">
        <v>0</v>
      </c>
      <c r="X52" s="30">
        <v>0</v>
      </c>
      <c r="Y52" s="31">
        <v>0</v>
      </c>
      <c r="Z52" s="34">
        <v>0</v>
      </c>
      <c r="AA52" s="29">
        <v>1</v>
      </c>
      <c r="AB52" s="29">
        <v>0</v>
      </c>
      <c r="AC52" s="29">
        <v>0</v>
      </c>
      <c r="AD52" s="29">
        <v>1</v>
      </c>
      <c r="AE52" s="29">
        <v>0</v>
      </c>
      <c r="AF52" s="29">
        <v>0</v>
      </c>
      <c r="AG52" s="29">
        <v>4</v>
      </c>
      <c r="AH52" s="29">
        <v>0</v>
      </c>
      <c r="AI52" s="30">
        <v>0</v>
      </c>
      <c r="AJ52" s="30">
        <v>0</v>
      </c>
      <c r="AK52" s="30">
        <v>0</v>
      </c>
      <c r="AL52" s="19">
        <f>V52+W52+X52+Y52</f>
        <v>0</v>
      </c>
      <c r="AM52" s="32">
        <f>AH52+AI52+AJ52+AK52</f>
        <v>0</v>
      </c>
      <c r="AN52" s="33">
        <f t="shared" si="4"/>
        <v>0</v>
      </c>
      <c r="AO52" s="33">
        <f t="shared" si="5"/>
        <v>0</v>
      </c>
    </row>
    <row r="53" spans="1:41" s="9" customFormat="1" ht="64.5" customHeight="1" thickBot="1" thickTop="1">
      <c r="A53" s="47" t="s">
        <v>55</v>
      </c>
      <c r="B53" s="62">
        <f>50-COUNTIF(B3:B52,"")</f>
        <v>50</v>
      </c>
      <c r="C53" s="63">
        <f>SUM(C3:C52)</f>
        <v>3210</v>
      </c>
      <c r="D53" s="63">
        <f>SUM(D3:D52)</f>
        <v>2151</v>
      </c>
      <c r="E53" s="63">
        <f>SUM(E3:E52)</f>
        <v>596</v>
      </c>
      <c r="F53" s="63">
        <f>SUM(F3:F52)</f>
        <v>43</v>
      </c>
      <c r="G53" s="63">
        <f>SUM(G3:G52)</f>
        <v>2713</v>
      </c>
      <c r="H53" s="48">
        <f>G53/C53</f>
        <v>0.8451713395638629</v>
      </c>
      <c r="I53" s="63">
        <f>SUM(I3:I52)</f>
        <v>37</v>
      </c>
      <c r="J53" s="63">
        <f>SUM(J3:J52)</f>
        <v>36</v>
      </c>
      <c r="K53" s="63">
        <f>SUM(K3:K52)</f>
        <v>2644</v>
      </c>
      <c r="L53" s="69">
        <f>K53/C53</f>
        <v>0.8236760124610591</v>
      </c>
      <c r="M53" s="70">
        <f aca="true" t="shared" si="6" ref="M53:AK53">SUM(M3:M52)</f>
        <v>246</v>
      </c>
      <c r="N53" s="63">
        <f t="shared" si="6"/>
        <v>33</v>
      </c>
      <c r="O53" s="63">
        <f t="shared" si="6"/>
        <v>410</v>
      </c>
      <c r="P53" s="63">
        <f t="shared" si="6"/>
        <v>61</v>
      </c>
      <c r="Q53" s="63">
        <f t="shared" si="6"/>
        <v>476</v>
      </c>
      <c r="R53" s="63">
        <f t="shared" si="6"/>
        <v>405</v>
      </c>
      <c r="S53" s="63">
        <f t="shared" si="6"/>
        <v>281</v>
      </c>
      <c r="T53" s="63">
        <f t="shared" si="6"/>
        <v>128</v>
      </c>
      <c r="U53" s="63">
        <f t="shared" si="6"/>
        <v>850</v>
      </c>
      <c r="V53" s="63">
        <f t="shared" si="6"/>
        <v>0</v>
      </c>
      <c r="W53" s="63">
        <f t="shared" si="6"/>
        <v>0</v>
      </c>
      <c r="X53" s="63">
        <f t="shared" si="6"/>
        <v>0</v>
      </c>
      <c r="Y53" s="62">
        <f t="shared" si="6"/>
        <v>0</v>
      </c>
      <c r="Z53" s="63">
        <f t="shared" si="6"/>
        <v>0</v>
      </c>
      <c r="AA53" s="63">
        <f t="shared" si="6"/>
        <v>37</v>
      </c>
      <c r="AB53" s="63">
        <f t="shared" si="6"/>
        <v>1</v>
      </c>
      <c r="AC53" s="63">
        <f t="shared" si="6"/>
        <v>45</v>
      </c>
      <c r="AD53" s="63">
        <f t="shared" si="6"/>
        <v>35</v>
      </c>
      <c r="AE53" s="63">
        <f t="shared" si="6"/>
        <v>23</v>
      </c>
      <c r="AF53" s="63">
        <f t="shared" si="6"/>
        <v>7</v>
      </c>
      <c r="AG53" s="63">
        <f t="shared" si="6"/>
        <v>98</v>
      </c>
      <c r="AH53" s="63">
        <f t="shared" si="6"/>
        <v>0</v>
      </c>
      <c r="AI53" s="63">
        <f t="shared" si="6"/>
        <v>0</v>
      </c>
      <c r="AJ53" s="63">
        <f t="shared" si="6"/>
        <v>0</v>
      </c>
      <c r="AK53" s="64">
        <f t="shared" si="6"/>
        <v>0</v>
      </c>
      <c r="AL53" s="65">
        <f>V53+W53+X53+Y53</f>
        <v>0</v>
      </c>
      <c r="AM53" s="66">
        <f>AH53+AI53+AJ53+AK53</f>
        <v>0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57</v>
      </c>
      <c r="C54" s="43" t="str">
        <f aca="true" t="shared" si="7" ref="C54:AM54">C2</f>
        <v>Inscrits</v>
      </c>
      <c r="D54" s="44" t="str">
        <f t="shared" si="7"/>
        <v>Votes directs</v>
      </c>
      <c r="E54" s="44" t="str">
        <f t="shared" si="7"/>
        <v>Votes correspondance</v>
      </c>
      <c r="F54" s="44" t="str">
        <f t="shared" si="7"/>
        <v>Enveloppes non valables</v>
      </c>
      <c r="G54" s="44" t="str">
        <f t="shared" si="7"/>
        <v>Total participation</v>
      </c>
      <c r="H54" s="44" t="str">
        <f t="shared" si="7"/>
        <v>%participation</v>
      </c>
      <c r="I54" s="44" t="str">
        <f t="shared" si="7"/>
        <v>Blancs</v>
      </c>
      <c r="J54" s="44" t="str">
        <f t="shared" si="7"/>
        <v>Nuls</v>
      </c>
      <c r="K54" s="44" t="str">
        <f t="shared" si="7"/>
        <v>Exprimés</v>
      </c>
      <c r="L54" s="45" t="str">
        <f t="shared" si="7"/>
        <v>% exprimés</v>
      </c>
      <c r="M54" s="46" t="str">
        <f t="shared" si="7"/>
        <v>nombre de sièges</v>
      </c>
      <c r="N54" s="43" t="str">
        <f t="shared" si="7"/>
        <v>CFE-CGC</v>
      </c>
      <c r="O54" s="44" t="str">
        <f t="shared" si="7"/>
        <v>CFDT</v>
      </c>
      <c r="P54" s="44" t="str">
        <f t="shared" si="7"/>
        <v>CFTC</v>
      </c>
      <c r="Q54" s="44" t="str">
        <f t="shared" si="7"/>
        <v>CGT</v>
      </c>
      <c r="R54" s="44" t="str">
        <f t="shared" si="7"/>
        <v>FO</v>
      </c>
      <c r="S54" s="44" t="str">
        <f t="shared" si="7"/>
        <v>FSU</v>
      </c>
      <c r="T54" s="44" t="str">
        <f t="shared" si="7"/>
        <v>SOLIDAIRES</v>
      </c>
      <c r="U54" s="44" t="str">
        <f t="shared" si="7"/>
        <v>UNSA</v>
      </c>
      <c r="V54" s="44" t="str">
        <f t="shared" si="7"/>
        <v>OS autre 1</v>
      </c>
      <c r="W54" s="44" t="str">
        <f t="shared" si="7"/>
        <v>OS autre 2</v>
      </c>
      <c r="X54" s="44" t="str">
        <f t="shared" si="7"/>
        <v>OS autre 3</v>
      </c>
      <c r="Y54" s="41" t="str">
        <f t="shared" si="7"/>
        <v>OS autre 4</v>
      </c>
      <c r="Z54" s="43" t="str">
        <f t="shared" si="7"/>
        <v>CFE-CGC</v>
      </c>
      <c r="AA54" s="44" t="str">
        <f t="shared" si="7"/>
        <v>CFDT</v>
      </c>
      <c r="AB54" s="44" t="str">
        <f t="shared" si="7"/>
        <v>CFTC</v>
      </c>
      <c r="AC54" s="44" t="str">
        <f t="shared" si="7"/>
        <v>CGT</v>
      </c>
      <c r="AD54" s="44" t="str">
        <f t="shared" si="7"/>
        <v>FO</v>
      </c>
      <c r="AE54" s="44" t="str">
        <f t="shared" si="7"/>
        <v>FSU</v>
      </c>
      <c r="AF54" s="44" t="str">
        <f t="shared" si="7"/>
        <v>SOLIDAIRES</v>
      </c>
      <c r="AG54" s="44" t="str">
        <f t="shared" si="7"/>
        <v>UNSA</v>
      </c>
      <c r="AH54" s="44" t="str">
        <f t="shared" si="7"/>
        <v>OS autre 1</v>
      </c>
      <c r="AI54" s="44" t="str">
        <f t="shared" si="7"/>
        <v>OS autre 2</v>
      </c>
      <c r="AJ54" s="44" t="str">
        <f t="shared" si="7"/>
        <v>OS autre 3</v>
      </c>
      <c r="AK54" s="41" t="str">
        <f t="shared" si="7"/>
        <v>OS autre 4</v>
      </c>
      <c r="AL54" s="40" t="str">
        <f t="shared" si="7"/>
        <v>Total Voix OS autres</v>
      </c>
      <c r="AM54" s="41" t="str">
        <f t="shared" si="7"/>
        <v>Total Sièges OS autres</v>
      </c>
    </row>
    <row r="55" spans="1:7" ht="13.5" thickTop="1">
      <c r="A55" s="4" t="s">
        <v>30</v>
      </c>
      <c r="B55" s="80">
        <f>50-B53</f>
        <v>0</v>
      </c>
      <c r="C55" s="4" t="s">
        <v>56</v>
      </c>
      <c r="D55" s="4"/>
      <c r="E55" s="4"/>
      <c r="F55" s="4"/>
      <c r="G55" s="4"/>
    </row>
    <row r="56" spans="1:12" ht="12.75">
      <c r="A56" s="4"/>
      <c r="B56" s="80"/>
      <c r="C56" s="4"/>
      <c r="D56" s="4"/>
      <c r="E56" s="4"/>
      <c r="F56" s="4"/>
      <c r="G56" t="s">
        <v>170</v>
      </c>
      <c r="H56" s="169">
        <f>MIN(H3:H52)</f>
        <v>0.6934306569343066</v>
      </c>
      <c r="I56" s="169"/>
      <c r="K56" t="s">
        <v>170</v>
      </c>
      <c r="L56" s="169">
        <f>MIN(L3:L52)</f>
        <v>0.6808510638297872</v>
      </c>
    </row>
    <row r="57" spans="7:12" ht="12.75">
      <c r="G57" t="s">
        <v>171</v>
      </c>
      <c r="H57" s="170">
        <f>MAX(H3:H52)</f>
        <v>0.9787234042553191</v>
      </c>
      <c r="K57" t="s">
        <v>171</v>
      </c>
      <c r="L57" s="170">
        <f>MAX(L3:L52)</f>
        <v>0.9761904761904762</v>
      </c>
    </row>
    <row r="58" spans="2:7" ht="91.5" customHeight="1">
      <c r="B58" s="8" t="s">
        <v>36</v>
      </c>
      <c r="C58" s="8" t="s">
        <v>41</v>
      </c>
      <c r="D58" s="8" t="s">
        <v>37</v>
      </c>
      <c r="E58" s="8"/>
      <c r="G58" s="8"/>
    </row>
    <row r="59" spans="1:4" ht="12.75">
      <c r="A59" t="s">
        <v>31</v>
      </c>
      <c r="B59">
        <f>COUNTIF($A$3:$A$52,"DDCS")</f>
        <v>50</v>
      </c>
      <c r="C59">
        <f>D59-B59</f>
        <v>0</v>
      </c>
      <c r="D59">
        <v>50</v>
      </c>
    </row>
    <row r="60" spans="1:4" ht="12.75">
      <c r="A60" t="s">
        <v>32</v>
      </c>
      <c r="B60">
        <f>COUNTIF($A$3:$A$52,"DDCSPP")</f>
        <v>0</v>
      </c>
      <c r="C60">
        <f>D60-B60</f>
        <v>46</v>
      </c>
      <c r="D60">
        <v>46</v>
      </c>
    </row>
    <row r="61" spans="1:4" ht="12.75">
      <c r="A61" t="s">
        <v>33</v>
      </c>
      <c r="B61">
        <f>COUNTIF($A$3:$A$52,"DDPP")</f>
        <v>0</v>
      </c>
      <c r="C61">
        <f>D61-B61</f>
        <v>50</v>
      </c>
      <c r="D61">
        <v>50</v>
      </c>
    </row>
    <row r="62" spans="1:4" ht="12.75">
      <c r="A62" t="s">
        <v>34</v>
      </c>
      <c r="B62">
        <f>COUNTIF($A$3:$A$52,"DDT")</f>
        <v>0</v>
      </c>
      <c r="C62">
        <f>D62-B62</f>
        <v>66</v>
      </c>
      <c r="D62">
        <f>92-26</f>
        <v>66</v>
      </c>
    </row>
    <row r="63" spans="1:4" ht="12.75">
      <c r="A63" t="s">
        <v>35</v>
      </c>
      <c r="B63">
        <f>COUNTIF($A$3:$A$52,"DDTM")</f>
        <v>0</v>
      </c>
      <c r="C63">
        <f>D63-B63</f>
        <v>26</v>
      </c>
      <c r="D63">
        <v>26</v>
      </c>
    </row>
    <row r="64" spans="1:4" ht="12.75">
      <c r="A64" t="s">
        <v>28</v>
      </c>
      <c r="B64">
        <f>SUM(B59:B63)</f>
        <v>50</v>
      </c>
      <c r="C64">
        <f>SUM(C59:C63)</f>
        <v>188</v>
      </c>
      <c r="D64">
        <f>SUM(D59:D63)</f>
        <v>238</v>
      </c>
    </row>
    <row r="65" spans="1:39" s="1" customFormat="1" ht="115.5" customHeight="1">
      <c r="A65" s="10" t="s">
        <v>46</v>
      </c>
      <c r="B65" s="10" t="str">
        <f aca="true" t="shared" si="8" ref="B65:AM65">B54</f>
        <v>Nombre de DDCS</v>
      </c>
      <c r="C65" s="53" t="str">
        <f t="shared" si="8"/>
        <v>Inscrits</v>
      </c>
      <c r="D65" s="10" t="str">
        <f t="shared" si="8"/>
        <v>Votes directs</v>
      </c>
      <c r="E65" s="10" t="str">
        <f t="shared" si="8"/>
        <v>Votes correspondance</v>
      </c>
      <c r="F65" s="10" t="str">
        <f t="shared" si="8"/>
        <v>Enveloppes non valables</v>
      </c>
      <c r="G65" s="53" t="str">
        <f t="shared" si="8"/>
        <v>Total participation</v>
      </c>
      <c r="H65" s="53" t="str">
        <f t="shared" si="8"/>
        <v>%participation</v>
      </c>
      <c r="I65" s="10" t="str">
        <f t="shared" si="8"/>
        <v>Blancs</v>
      </c>
      <c r="J65" s="10" t="str">
        <f t="shared" si="8"/>
        <v>Nuls</v>
      </c>
      <c r="K65" s="53" t="str">
        <f t="shared" si="8"/>
        <v>Exprimés</v>
      </c>
      <c r="L65" s="53" t="str">
        <f t="shared" si="8"/>
        <v>% exprimés</v>
      </c>
      <c r="M65" s="55" t="str">
        <f t="shared" si="8"/>
        <v>nombre de sièges</v>
      </c>
      <c r="N65" s="53" t="str">
        <f t="shared" si="8"/>
        <v>CFE-CGC</v>
      </c>
      <c r="O65" s="53" t="str">
        <f t="shared" si="8"/>
        <v>CFDT</v>
      </c>
      <c r="P65" s="53" t="str">
        <f t="shared" si="8"/>
        <v>CFTC</v>
      </c>
      <c r="Q65" s="53" t="str">
        <f t="shared" si="8"/>
        <v>CGT</v>
      </c>
      <c r="R65" s="53" t="str">
        <f t="shared" si="8"/>
        <v>FO</v>
      </c>
      <c r="S65" s="53" t="str">
        <f t="shared" si="8"/>
        <v>FSU</v>
      </c>
      <c r="T65" s="53" t="str">
        <f t="shared" si="8"/>
        <v>SOLIDAIRES</v>
      </c>
      <c r="U65" s="53" t="str">
        <f t="shared" si="8"/>
        <v>UNSA</v>
      </c>
      <c r="V65" s="53" t="str">
        <f t="shared" si="8"/>
        <v>OS autre 1</v>
      </c>
      <c r="W65" s="53" t="str">
        <f t="shared" si="8"/>
        <v>OS autre 2</v>
      </c>
      <c r="X65" s="53" t="str">
        <f t="shared" si="8"/>
        <v>OS autre 3</v>
      </c>
      <c r="Y65" s="53" t="str">
        <f t="shared" si="8"/>
        <v>OS autre 4</v>
      </c>
      <c r="Z65" s="55" t="str">
        <f t="shared" si="8"/>
        <v>CFE-CGC</v>
      </c>
      <c r="AA65" s="55" t="str">
        <f t="shared" si="8"/>
        <v>CFDT</v>
      </c>
      <c r="AB65" s="55" t="str">
        <f t="shared" si="8"/>
        <v>CFTC</v>
      </c>
      <c r="AC65" s="55" t="str">
        <f t="shared" si="8"/>
        <v>CGT</v>
      </c>
      <c r="AD65" s="55" t="str">
        <f t="shared" si="8"/>
        <v>FO</v>
      </c>
      <c r="AE65" s="55" t="str">
        <f t="shared" si="8"/>
        <v>FSU</v>
      </c>
      <c r="AF65" s="55" t="str">
        <f t="shared" si="8"/>
        <v>SOLIDAIRES</v>
      </c>
      <c r="AG65" s="55" t="str">
        <f t="shared" si="8"/>
        <v>UNSA</v>
      </c>
      <c r="AH65" s="55" t="str">
        <f t="shared" si="8"/>
        <v>OS autre 1</v>
      </c>
      <c r="AI65" s="55" t="str">
        <f t="shared" si="8"/>
        <v>OS autre 2</v>
      </c>
      <c r="AJ65" s="55" t="str">
        <f t="shared" si="8"/>
        <v>OS autre 3</v>
      </c>
      <c r="AK65" s="55" t="str">
        <f t="shared" si="8"/>
        <v>OS autre 4</v>
      </c>
      <c r="AL65" s="53" t="str">
        <f t="shared" si="8"/>
        <v>Total Voix OS autres</v>
      </c>
      <c r="AM65" s="55" t="str">
        <f t="shared" si="8"/>
        <v>Total Sièges OS autres</v>
      </c>
    </row>
    <row r="66" spans="1:39" s="4" customFormat="1" ht="12" customHeight="1">
      <c r="A66" s="50" t="str">
        <f>A62</f>
        <v>DDT</v>
      </c>
      <c r="B66" s="60">
        <f>COUNTIF($A$3:$A$52,$A66)</f>
        <v>0</v>
      </c>
      <c r="C66" s="60">
        <f aca="true" t="shared" si="9" ref="C66:G70">SUMIF($A$3:$A$52,$A66,C$3:C$52)</f>
        <v>0</v>
      </c>
      <c r="D66" s="60">
        <f t="shared" si="9"/>
        <v>0</v>
      </c>
      <c r="E66" s="60">
        <f t="shared" si="9"/>
        <v>0</v>
      </c>
      <c r="F66" s="60">
        <f t="shared" si="9"/>
        <v>0</v>
      </c>
      <c r="G66" s="60">
        <f t="shared" si="9"/>
        <v>0</v>
      </c>
      <c r="H66" s="51" t="e">
        <f aca="true" t="shared" si="10" ref="H66:H72">G66/C66</f>
        <v>#DIV/0!</v>
      </c>
      <c r="I66" s="60">
        <f aca="true" t="shared" si="11" ref="I66:K70">SUMIF($A$3:$A$52,$A66,I$3:I$52)</f>
        <v>0</v>
      </c>
      <c r="J66" s="60">
        <f t="shared" si="11"/>
        <v>0</v>
      </c>
      <c r="K66" s="60">
        <f t="shared" si="11"/>
        <v>0</v>
      </c>
      <c r="L66" s="51" t="e">
        <f>K66/G66</f>
        <v>#DIV/0!</v>
      </c>
      <c r="M66" s="60">
        <f aca="true" t="shared" si="12" ref="M66:V70">SUMIF($A$3:$A$52,$A66,M$3:M$52)</f>
        <v>0</v>
      </c>
      <c r="N66" s="60">
        <f t="shared" si="12"/>
        <v>0</v>
      </c>
      <c r="O66" s="60">
        <f t="shared" si="12"/>
        <v>0</v>
      </c>
      <c r="P66" s="60">
        <f t="shared" si="12"/>
        <v>0</v>
      </c>
      <c r="Q66" s="60">
        <f t="shared" si="12"/>
        <v>0</v>
      </c>
      <c r="R66" s="60">
        <f t="shared" si="12"/>
        <v>0</v>
      </c>
      <c r="S66" s="60">
        <f t="shared" si="12"/>
        <v>0</v>
      </c>
      <c r="T66" s="60">
        <f t="shared" si="12"/>
        <v>0</v>
      </c>
      <c r="U66" s="60">
        <f t="shared" si="12"/>
        <v>0</v>
      </c>
      <c r="V66" s="60">
        <f t="shared" si="12"/>
        <v>0</v>
      </c>
      <c r="W66" s="60">
        <f aca="true" t="shared" si="13" ref="W66:AF70">SUMIF($A$3:$A$52,$A66,W$3:W$52)</f>
        <v>0</v>
      </c>
      <c r="X66" s="60">
        <f t="shared" si="13"/>
        <v>0</v>
      </c>
      <c r="Y66" s="60">
        <f t="shared" si="13"/>
        <v>0</v>
      </c>
      <c r="Z66" s="60">
        <f t="shared" si="13"/>
        <v>0</v>
      </c>
      <c r="AA66" s="60">
        <f t="shared" si="13"/>
        <v>0</v>
      </c>
      <c r="AB66" s="60">
        <f t="shared" si="13"/>
        <v>0</v>
      </c>
      <c r="AC66" s="60">
        <f t="shared" si="13"/>
        <v>0</v>
      </c>
      <c r="AD66" s="60">
        <f t="shared" si="13"/>
        <v>0</v>
      </c>
      <c r="AE66" s="60">
        <f t="shared" si="13"/>
        <v>0</v>
      </c>
      <c r="AF66" s="60">
        <f t="shared" si="13"/>
        <v>0</v>
      </c>
      <c r="AG66" s="60">
        <f aca="true" t="shared" si="14" ref="AG66:AM70">SUMIF($A$3:$A$52,$A66,AG$3:AG$52)</f>
        <v>0</v>
      </c>
      <c r="AH66" s="60">
        <f t="shared" si="14"/>
        <v>0</v>
      </c>
      <c r="AI66" s="60">
        <f t="shared" si="14"/>
        <v>0</v>
      </c>
      <c r="AJ66" s="60">
        <f t="shared" si="14"/>
        <v>0</v>
      </c>
      <c r="AK66" s="60">
        <f t="shared" si="14"/>
        <v>0</v>
      </c>
      <c r="AL66" s="60">
        <f t="shared" si="14"/>
        <v>0</v>
      </c>
      <c r="AM66" s="60">
        <f t="shared" si="14"/>
        <v>0</v>
      </c>
    </row>
    <row r="67" spans="1:39" s="4" customFormat="1" ht="12" customHeight="1">
      <c r="A67" s="50" t="str">
        <f>A63</f>
        <v>DDTM</v>
      </c>
      <c r="B67" s="60">
        <f>COUNTIF($A$3:$A$52,$A67)</f>
        <v>0</v>
      </c>
      <c r="C67" s="60">
        <f t="shared" si="9"/>
        <v>0</v>
      </c>
      <c r="D67" s="60">
        <f t="shared" si="9"/>
        <v>0</v>
      </c>
      <c r="E67" s="60">
        <f t="shared" si="9"/>
        <v>0</v>
      </c>
      <c r="F67" s="60">
        <f t="shared" si="9"/>
        <v>0</v>
      </c>
      <c r="G67" s="60">
        <f t="shared" si="9"/>
        <v>0</v>
      </c>
      <c r="H67" s="51" t="e">
        <f t="shared" si="10"/>
        <v>#DIV/0!</v>
      </c>
      <c r="I67" s="60">
        <f t="shared" si="11"/>
        <v>0</v>
      </c>
      <c r="J67" s="60">
        <f t="shared" si="11"/>
        <v>0</v>
      </c>
      <c r="K67" s="60">
        <f t="shared" si="11"/>
        <v>0</v>
      </c>
      <c r="L67" s="51" t="e">
        <f aca="true" t="shared" si="15" ref="L67:L72">K67/C67</f>
        <v>#DIV/0!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>
        <f t="shared" si="12"/>
        <v>0</v>
      </c>
      <c r="Q67" s="60">
        <f t="shared" si="12"/>
        <v>0</v>
      </c>
      <c r="R67" s="60">
        <f t="shared" si="12"/>
        <v>0</v>
      </c>
      <c r="S67" s="60">
        <f t="shared" si="12"/>
        <v>0</v>
      </c>
      <c r="T67" s="60">
        <f t="shared" si="12"/>
        <v>0</v>
      </c>
      <c r="U67" s="60">
        <f t="shared" si="12"/>
        <v>0</v>
      </c>
      <c r="V67" s="60">
        <f t="shared" si="12"/>
        <v>0</v>
      </c>
      <c r="W67" s="60">
        <f t="shared" si="13"/>
        <v>0</v>
      </c>
      <c r="X67" s="60">
        <f t="shared" si="13"/>
        <v>0</v>
      </c>
      <c r="Y67" s="60">
        <f t="shared" si="13"/>
        <v>0</v>
      </c>
      <c r="Z67" s="60">
        <f t="shared" si="13"/>
        <v>0</v>
      </c>
      <c r="AA67" s="60">
        <f t="shared" si="13"/>
        <v>0</v>
      </c>
      <c r="AB67" s="60">
        <f t="shared" si="13"/>
        <v>0</v>
      </c>
      <c r="AC67" s="60">
        <f t="shared" si="13"/>
        <v>0</v>
      </c>
      <c r="AD67" s="60">
        <f t="shared" si="13"/>
        <v>0</v>
      </c>
      <c r="AE67" s="60">
        <f t="shared" si="13"/>
        <v>0</v>
      </c>
      <c r="AF67" s="60">
        <f t="shared" si="13"/>
        <v>0</v>
      </c>
      <c r="AG67" s="60">
        <f t="shared" si="14"/>
        <v>0</v>
      </c>
      <c r="AH67" s="60">
        <f t="shared" si="14"/>
        <v>0</v>
      </c>
      <c r="AI67" s="60">
        <f t="shared" si="14"/>
        <v>0</v>
      </c>
      <c r="AJ67" s="60">
        <f t="shared" si="14"/>
        <v>0</v>
      </c>
      <c r="AK67" s="60">
        <f t="shared" si="14"/>
        <v>0</v>
      </c>
      <c r="AL67" s="60">
        <f t="shared" si="14"/>
        <v>0</v>
      </c>
      <c r="AM67" s="60">
        <f t="shared" si="14"/>
        <v>0</v>
      </c>
    </row>
    <row r="68" spans="1:39" ht="47.25" customHeight="1">
      <c r="A68" s="52" t="str">
        <f>A59</f>
        <v>DDCS</v>
      </c>
      <c r="B68" s="59">
        <f>COUNTIF($A$3:$A$52,$A68)</f>
        <v>50</v>
      </c>
      <c r="C68" s="58">
        <f t="shared" si="9"/>
        <v>3210</v>
      </c>
      <c r="D68" s="59">
        <f t="shared" si="9"/>
        <v>2151</v>
      </c>
      <c r="E68" s="59">
        <f t="shared" si="9"/>
        <v>596</v>
      </c>
      <c r="F68" s="59">
        <f t="shared" si="9"/>
        <v>43</v>
      </c>
      <c r="G68" s="58">
        <f t="shared" si="9"/>
        <v>2713</v>
      </c>
      <c r="H68" s="54">
        <f t="shared" si="10"/>
        <v>0.8451713395638629</v>
      </c>
      <c r="I68" s="59">
        <f t="shared" si="11"/>
        <v>37</v>
      </c>
      <c r="J68" s="59">
        <f t="shared" si="11"/>
        <v>36</v>
      </c>
      <c r="K68" s="58">
        <f t="shared" si="11"/>
        <v>2644</v>
      </c>
      <c r="L68" s="54">
        <f t="shared" si="15"/>
        <v>0.8236760124610591</v>
      </c>
      <c r="M68" s="61">
        <f t="shared" si="12"/>
        <v>246</v>
      </c>
      <c r="N68" s="58">
        <f t="shared" si="12"/>
        <v>33</v>
      </c>
      <c r="O68" s="58">
        <f t="shared" si="12"/>
        <v>410</v>
      </c>
      <c r="P68" s="58">
        <f t="shared" si="12"/>
        <v>61</v>
      </c>
      <c r="Q68" s="58">
        <f t="shared" si="12"/>
        <v>476</v>
      </c>
      <c r="R68" s="58">
        <f t="shared" si="12"/>
        <v>405</v>
      </c>
      <c r="S68" s="58">
        <f t="shared" si="12"/>
        <v>281</v>
      </c>
      <c r="T68" s="58">
        <f t="shared" si="12"/>
        <v>128</v>
      </c>
      <c r="U68" s="58">
        <f t="shared" si="12"/>
        <v>850</v>
      </c>
      <c r="V68" s="58">
        <f t="shared" si="12"/>
        <v>0</v>
      </c>
      <c r="W68" s="58">
        <f t="shared" si="13"/>
        <v>0</v>
      </c>
      <c r="X68" s="58">
        <f t="shared" si="13"/>
        <v>0</v>
      </c>
      <c r="Y68" s="58">
        <f t="shared" si="13"/>
        <v>0</v>
      </c>
      <c r="Z68" s="61">
        <f t="shared" si="13"/>
        <v>0</v>
      </c>
      <c r="AA68" s="61">
        <f t="shared" si="13"/>
        <v>37</v>
      </c>
      <c r="AB68" s="61">
        <f t="shared" si="13"/>
        <v>1</v>
      </c>
      <c r="AC68" s="61">
        <f t="shared" si="13"/>
        <v>45</v>
      </c>
      <c r="AD68" s="61">
        <f t="shared" si="13"/>
        <v>35</v>
      </c>
      <c r="AE68" s="61">
        <f t="shared" si="13"/>
        <v>23</v>
      </c>
      <c r="AF68" s="61">
        <f t="shared" si="13"/>
        <v>7</v>
      </c>
      <c r="AG68" s="61">
        <f t="shared" si="14"/>
        <v>98</v>
      </c>
      <c r="AH68" s="61">
        <f t="shared" si="14"/>
        <v>0</v>
      </c>
      <c r="AI68" s="61">
        <f t="shared" si="14"/>
        <v>0</v>
      </c>
      <c r="AJ68" s="61">
        <f t="shared" si="14"/>
        <v>0</v>
      </c>
      <c r="AK68" s="61">
        <f t="shared" si="14"/>
        <v>0</v>
      </c>
      <c r="AL68" s="58">
        <f t="shared" si="14"/>
        <v>0</v>
      </c>
      <c r="AM68" s="61">
        <f t="shared" si="14"/>
        <v>0</v>
      </c>
    </row>
    <row r="69" spans="1:39" ht="15.75" customHeight="1">
      <c r="A69" s="52" t="str">
        <f>A60</f>
        <v>DDCSPP</v>
      </c>
      <c r="B69" s="59">
        <f>COUNTIF($A$3:$A$52,$A69)</f>
        <v>0</v>
      </c>
      <c r="C69" s="58">
        <f t="shared" si="9"/>
        <v>0</v>
      </c>
      <c r="D69" s="59">
        <f t="shared" si="9"/>
        <v>0</v>
      </c>
      <c r="E69" s="59">
        <f t="shared" si="9"/>
        <v>0</v>
      </c>
      <c r="F69" s="59">
        <f t="shared" si="9"/>
        <v>0</v>
      </c>
      <c r="G69" s="58">
        <f t="shared" si="9"/>
        <v>0</v>
      </c>
      <c r="H69" s="54" t="e">
        <f t="shared" si="10"/>
        <v>#DIV/0!</v>
      </c>
      <c r="I69" s="59">
        <f t="shared" si="11"/>
        <v>0</v>
      </c>
      <c r="J69" s="59">
        <f t="shared" si="11"/>
        <v>0</v>
      </c>
      <c r="K69" s="58">
        <f t="shared" si="11"/>
        <v>0</v>
      </c>
      <c r="L69" s="54" t="e">
        <f t="shared" si="15"/>
        <v>#DIV/0!</v>
      </c>
      <c r="M69" s="61">
        <f t="shared" si="12"/>
        <v>0</v>
      </c>
      <c r="N69" s="58">
        <f t="shared" si="12"/>
        <v>0</v>
      </c>
      <c r="O69" s="58">
        <f t="shared" si="12"/>
        <v>0</v>
      </c>
      <c r="P69" s="58">
        <f t="shared" si="12"/>
        <v>0</v>
      </c>
      <c r="Q69" s="58">
        <f t="shared" si="12"/>
        <v>0</v>
      </c>
      <c r="R69" s="58">
        <f t="shared" si="12"/>
        <v>0</v>
      </c>
      <c r="S69" s="58">
        <f t="shared" si="12"/>
        <v>0</v>
      </c>
      <c r="T69" s="58">
        <f t="shared" si="12"/>
        <v>0</v>
      </c>
      <c r="U69" s="58">
        <f t="shared" si="12"/>
        <v>0</v>
      </c>
      <c r="V69" s="58">
        <f t="shared" si="12"/>
        <v>0</v>
      </c>
      <c r="W69" s="58">
        <f t="shared" si="13"/>
        <v>0</v>
      </c>
      <c r="X69" s="58">
        <f t="shared" si="13"/>
        <v>0</v>
      </c>
      <c r="Y69" s="58">
        <f t="shared" si="13"/>
        <v>0</v>
      </c>
      <c r="Z69" s="61">
        <f t="shared" si="13"/>
        <v>0</v>
      </c>
      <c r="AA69" s="61">
        <f t="shared" si="13"/>
        <v>0</v>
      </c>
      <c r="AB69" s="61">
        <f t="shared" si="13"/>
        <v>0</v>
      </c>
      <c r="AC69" s="61">
        <f t="shared" si="13"/>
        <v>0</v>
      </c>
      <c r="AD69" s="61">
        <f t="shared" si="13"/>
        <v>0</v>
      </c>
      <c r="AE69" s="61">
        <f t="shared" si="13"/>
        <v>0</v>
      </c>
      <c r="AF69" s="61">
        <f t="shared" si="13"/>
        <v>0</v>
      </c>
      <c r="AG69" s="61">
        <f t="shared" si="14"/>
        <v>0</v>
      </c>
      <c r="AH69" s="61">
        <f t="shared" si="14"/>
        <v>0</v>
      </c>
      <c r="AI69" s="61">
        <f t="shared" si="14"/>
        <v>0</v>
      </c>
      <c r="AJ69" s="61">
        <f t="shared" si="14"/>
        <v>0</v>
      </c>
      <c r="AK69" s="61">
        <f t="shared" si="14"/>
        <v>0</v>
      </c>
      <c r="AL69" s="58">
        <f t="shared" si="14"/>
        <v>0</v>
      </c>
      <c r="AM69" s="61">
        <f t="shared" si="14"/>
        <v>0</v>
      </c>
    </row>
    <row r="70" spans="1:39" ht="15.75" customHeight="1">
      <c r="A70" s="52" t="str">
        <f>A61</f>
        <v>DDPP</v>
      </c>
      <c r="B70" s="59">
        <f>COUNTIF($A$3:$A$52,$A70)</f>
        <v>0</v>
      </c>
      <c r="C70" s="58">
        <f t="shared" si="9"/>
        <v>0</v>
      </c>
      <c r="D70" s="59">
        <f t="shared" si="9"/>
        <v>0</v>
      </c>
      <c r="E70" s="59">
        <f t="shared" si="9"/>
        <v>0</v>
      </c>
      <c r="F70" s="59">
        <f t="shared" si="9"/>
        <v>0</v>
      </c>
      <c r="G70" s="58">
        <f t="shared" si="9"/>
        <v>0</v>
      </c>
      <c r="H70" s="54" t="e">
        <f t="shared" si="10"/>
        <v>#DIV/0!</v>
      </c>
      <c r="I70" s="59">
        <f t="shared" si="11"/>
        <v>0</v>
      </c>
      <c r="J70" s="59">
        <f t="shared" si="11"/>
        <v>0</v>
      </c>
      <c r="K70" s="58">
        <f t="shared" si="11"/>
        <v>0</v>
      </c>
      <c r="L70" s="54" t="e">
        <f t="shared" si="15"/>
        <v>#DIV/0!</v>
      </c>
      <c r="M70" s="61">
        <f t="shared" si="12"/>
        <v>0</v>
      </c>
      <c r="N70" s="58">
        <f t="shared" si="12"/>
        <v>0</v>
      </c>
      <c r="O70" s="58">
        <f t="shared" si="12"/>
        <v>0</v>
      </c>
      <c r="P70" s="58">
        <f t="shared" si="12"/>
        <v>0</v>
      </c>
      <c r="Q70" s="58">
        <f t="shared" si="12"/>
        <v>0</v>
      </c>
      <c r="R70" s="58">
        <f t="shared" si="12"/>
        <v>0</v>
      </c>
      <c r="S70" s="58">
        <f t="shared" si="12"/>
        <v>0</v>
      </c>
      <c r="T70" s="58">
        <f t="shared" si="12"/>
        <v>0</v>
      </c>
      <c r="U70" s="58">
        <f t="shared" si="12"/>
        <v>0</v>
      </c>
      <c r="V70" s="58">
        <f t="shared" si="12"/>
        <v>0</v>
      </c>
      <c r="W70" s="58">
        <f t="shared" si="13"/>
        <v>0</v>
      </c>
      <c r="X70" s="58">
        <f t="shared" si="13"/>
        <v>0</v>
      </c>
      <c r="Y70" s="58">
        <f t="shared" si="13"/>
        <v>0</v>
      </c>
      <c r="Z70" s="61">
        <f t="shared" si="13"/>
        <v>0</v>
      </c>
      <c r="AA70" s="61">
        <f t="shared" si="13"/>
        <v>0</v>
      </c>
      <c r="AB70" s="61">
        <f t="shared" si="13"/>
        <v>0</v>
      </c>
      <c r="AC70" s="61">
        <f t="shared" si="13"/>
        <v>0</v>
      </c>
      <c r="AD70" s="61">
        <f t="shared" si="13"/>
        <v>0</v>
      </c>
      <c r="AE70" s="61">
        <f t="shared" si="13"/>
        <v>0</v>
      </c>
      <c r="AF70" s="61">
        <f t="shared" si="13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58">
        <f t="shared" si="14"/>
        <v>0</v>
      </c>
      <c r="AM70" s="61">
        <f t="shared" si="14"/>
        <v>0</v>
      </c>
    </row>
    <row r="71" spans="1:39" ht="15.75" customHeight="1">
      <c r="A71" s="52" t="s">
        <v>47</v>
      </c>
      <c r="B71" s="59">
        <f aca="true" t="shared" si="16" ref="B71:G71">B66+B67</f>
        <v>0</v>
      </c>
      <c r="C71" s="58">
        <f t="shared" si="16"/>
        <v>0</v>
      </c>
      <c r="D71" s="59">
        <f t="shared" si="16"/>
        <v>0</v>
      </c>
      <c r="E71" s="59">
        <f t="shared" si="16"/>
        <v>0</v>
      </c>
      <c r="F71" s="59">
        <f t="shared" si="16"/>
        <v>0</v>
      </c>
      <c r="G71" s="58">
        <f t="shared" si="16"/>
        <v>0</v>
      </c>
      <c r="H71" s="54" t="e">
        <f t="shared" si="10"/>
        <v>#DIV/0!</v>
      </c>
      <c r="I71" s="59">
        <f>I66+I67</f>
        <v>0</v>
      </c>
      <c r="J71" s="59">
        <f>J66+J67</f>
        <v>0</v>
      </c>
      <c r="K71" s="58">
        <f>K66+K67</f>
        <v>0</v>
      </c>
      <c r="L71" s="54" t="e">
        <f t="shared" si="15"/>
        <v>#DIV/0!</v>
      </c>
      <c r="M71" s="61">
        <f aca="true" t="shared" si="17" ref="M71:AM71">M66+M67</f>
        <v>0</v>
      </c>
      <c r="N71" s="58">
        <f t="shared" si="17"/>
        <v>0</v>
      </c>
      <c r="O71" s="58">
        <f t="shared" si="17"/>
        <v>0</v>
      </c>
      <c r="P71" s="58">
        <f t="shared" si="17"/>
        <v>0</v>
      </c>
      <c r="Q71" s="58">
        <f t="shared" si="17"/>
        <v>0</v>
      </c>
      <c r="R71" s="58">
        <f t="shared" si="17"/>
        <v>0</v>
      </c>
      <c r="S71" s="58">
        <f t="shared" si="17"/>
        <v>0</v>
      </c>
      <c r="T71" s="58">
        <f t="shared" si="17"/>
        <v>0</v>
      </c>
      <c r="U71" s="58">
        <f t="shared" si="17"/>
        <v>0</v>
      </c>
      <c r="V71" s="58">
        <f t="shared" si="17"/>
        <v>0</v>
      </c>
      <c r="W71" s="58">
        <f t="shared" si="17"/>
        <v>0</v>
      </c>
      <c r="X71" s="58">
        <f t="shared" si="17"/>
        <v>0</v>
      </c>
      <c r="Y71" s="58">
        <f t="shared" si="17"/>
        <v>0</v>
      </c>
      <c r="Z71" s="61">
        <f t="shared" si="17"/>
        <v>0</v>
      </c>
      <c r="AA71" s="61">
        <f t="shared" si="17"/>
        <v>0</v>
      </c>
      <c r="AB71" s="61">
        <f t="shared" si="17"/>
        <v>0</v>
      </c>
      <c r="AC71" s="61">
        <f t="shared" si="17"/>
        <v>0</v>
      </c>
      <c r="AD71" s="61">
        <f t="shared" si="17"/>
        <v>0</v>
      </c>
      <c r="AE71" s="61">
        <f t="shared" si="17"/>
        <v>0</v>
      </c>
      <c r="AF71" s="61">
        <f t="shared" si="17"/>
        <v>0</v>
      </c>
      <c r="AG71" s="61">
        <f t="shared" si="17"/>
        <v>0</v>
      </c>
      <c r="AH71" s="61">
        <f t="shared" si="17"/>
        <v>0</v>
      </c>
      <c r="AI71" s="61">
        <f t="shared" si="17"/>
        <v>0</v>
      </c>
      <c r="AJ71" s="61">
        <f t="shared" si="17"/>
        <v>0</v>
      </c>
      <c r="AK71" s="61">
        <f t="shared" si="17"/>
        <v>0</v>
      </c>
      <c r="AL71" s="58">
        <f t="shared" si="17"/>
        <v>0</v>
      </c>
      <c r="AM71" s="61">
        <f t="shared" si="17"/>
        <v>0</v>
      </c>
    </row>
    <row r="72" spans="1:39" ht="69.75" customHeight="1">
      <c r="A72" s="52" t="s">
        <v>44</v>
      </c>
      <c r="B72" s="59">
        <f aca="true" t="shared" si="18" ref="B72:G72">B68+B69+B70+B66+B67</f>
        <v>50</v>
      </c>
      <c r="C72" s="58">
        <f t="shared" si="18"/>
        <v>3210</v>
      </c>
      <c r="D72" s="59">
        <f t="shared" si="18"/>
        <v>2151</v>
      </c>
      <c r="E72" s="59">
        <f t="shared" si="18"/>
        <v>596</v>
      </c>
      <c r="F72" s="59">
        <f t="shared" si="18"/>
        <v>43</v>
      </c>
      <c r="G72" s="58">
        <f t="shared" si="18"/>
        <v>2713</v>
      </c>
      <c r="H72" s="54">
        <f t="shared" si="10"/>
        <v>0.8451713395638629</v>
      </c>
      <c r="I72" s="59">
        <f>I68+I69+I70+I66+I67</f>
        <v>37</v>
      </c>
      <c r="J72" s="59">
        <f>J68+J69+J70+J66+J67</f>
        <v>36</v>
      </c>
      <c r="K72" s="58">
        <f>K68+K69+K70+K66+K67</f>
        <v>2644</v>
      </c>
      <c r="L72" s="54">
        <f t="shared" si="15"/>
        <v>0.8236760124610591</v>
      </c>
      <c r="M72" s="61">
        <f aca="true" t="shared" si="19" ref="M72:AM72">M68+M69+M70+M66+M67</f>
        <v>246</v>
      </c>
      <c r="N72" s="58">
        <f t="shared" si="19"/>
        <v>33</v>
      </c>
      <c r="O72" s="58">
        <f t="shared" si="19"/>
        <v>410</v>
      </c>
      <c r="P72" s="58">
        <f t="shared" si="19"/>
        <v>61</v>
      </c>
      <c r="Q72" s="58">
        <f t="shared" si="19"/>
        <v>476</v>
      </c>
      <c r="R72" s="58">
        <f t="shared" si="19"/>
        <v>405</v>
      </c>
      <c r="S72" s="58">
        <f t="shared" si="19"/>
        <v>281</v>
      </c>
      <c r="T72" s="58">
        <f t="shared" si="19"/>
        <v>128</v>
      </c>
      <c r="U72" s="58">
        <f t="shared" si="19"/>
        <v>850</v>
      </c>
      <c r="V72" s="58">
        <f t="shared" si="19"/>
        <v>0</v>
      </c>
      <c r="W72" s="58">
        <f t="shared" si="19"/>
        <v>0</v>
      </c>
      <c r="X72" s="58">
        <f t="shared" si="19"/>
        <v>0</v>
      </c>
      <c r="Y72" s="58">
        <f t="shared" si="19"/>
        <v>0</v>
      </c>
      <c r="Z72" s="61">
        <f t="shared" si="19"/>
        <v>0</v>
      </c>
      <c r="AA72" s="61">
        <f t="shared" si="19"/>
        <v>37</v>
      </c>
      <c r="AB72" s="61">
        <f t="shared" si="19"/>
        <v>1</v>
      </c>
      <c r="AC72" s="61">
        <f t="shared" si="19"/>
        <v>45</v>
      </c>
      <c r="AD72" s="61">
        <f t="shared" si="19"/>
        <v>35</v>
      </c>
      <c r="AE72" s="61">
        <f t="shared" si="19"/>
        <v>23</v>
      </c>
      <c r="AF72" s="61">
        <f t="shared" si="19"/>
        <v>7</v>
      </c>
      <c r="AG72" s="61">
        <f t="shared" si="19"/>
        <v>98</v>
      </c>
      <c r="AH72" s="61">
        <f t="shared" si="19"/>
        <v>0</v>
      </c>
      <c r="AI72" s="61">
        <f t="shared" si="19"/>
        <v>0</v>
      </c>
      <c r="AJ72" s="61">
        <f t="shared" si="19"/>
        <v>0</v>
      </c>
      <c r="AK72" s="61">
        <f t="shared" si="19"/>
        <v>0</v>
      </c>
      <c r="AL72" s="58">
        <f t="shared" si="19"/>
        <v>0</v>
      </c>
      <c r="AM72" s="61">
        <f t="shared" si="19"/>
        <v>0</v>
      </c>
    </row>
    <row r="73" spans="1:39" s="49" customFormat="1" ht="15" customHeight="1">
      <c r="A73" s="50" t="s">
        <v>45</v>
      </c>
      <c r="B73" s="60">
        <f aca="true" t="shared" si="20" ref="B73:AM73">B53</f>
        <v>50</v>
      </c>
      <c r="C73" s="60">
        <f t="shared" si="20"/>
        <v>3210</v>
      </c>
      <c r="D73" s="60">
        <f t="shared" si="20"/>
        <v>2151</v>
      </c>
      <c r="E73" s="60">
        <f t="shared" si="20"/>
        <v>596</v>
      </c>
      <c r="F73" s="60">
        <f t="shared" si="20"/>
        <v>43</v>
      </c>
      <c r="G73" s="60">
        <f t="shared" si="20"/>
        <v>2713</v>
      </c>
      <c r="H73" s="68">
        <f t="shared" si="20"/>
        <v>0.8451713395638629</v>
      </c>
      <c r="I73" s="60">
        <f t="shared" si="20"/>
        <v>37</v>
      </c>
      <c r="J73" s="60">
        <f t="shared" si="20"/>
        <v>36</v>
      </c>
      <c r="K73" s="60">
        <f t="shared" si="20"/>
        <v>2644</v>
      </c>
      <c r="L73" s="68">
        <f t="shared" si="20"/>
        <v>0.8236760124610591</v>
      </c>
      <c r="M73" s="60">
        <f t="shared" si="20"/>
        <v>246</v>
      </c>
      <c r="N73" s="60">
        <f t="shared" si="20"/>
        <v>33</v>
      </c>
      <c r="O73" s="60">
        <f t="shared" si="20"/>
        <v>410</v>
      </c>
      <c r="P73" s="60">
        <f t="shared" si="20"/>
        <v>61</v>
      </c>
      <c r="Q73" s="60">
        <f t="shared" si="20"/>
        <v>476</v>
      </c>
      <c r="R73" s="60">
        <f t="shared" si="20"/>
        <v>405</v>
      </c>
      <c r="S73" s="60">
        <f t="shared" si="20"/>
        <v>281</v>
      </c>
      <c r="T73" s="60">
        <f t="shared" si="20"/>
        <v>128</v>
      </c>
      <c r="U73" s="60">
        <f t="shared" si="20"/>
        <v>850</v>
      </c>
      <c r="V73" s="60">
        <f t="shared" si="20"/>
        <v>0</v>
      </c>
      <c r="W73" s="60">
        <f t="shared" si="20"/>
        <v>0</v>
      </c>
      <c r="X73" s="60">
        <f t="shared" si="20"/>
        <v>0</v>
      </c>
      <c r="Y73" s="60">
        <f t="shared" si="20"/>
        <v>0</v>
      </c>
      <c r="Z73" s="60">
        <f t="shared" si="20"/>
        <v>0</v>
      </c>
      <c r="AA73" s="60">
        <f t="shared" si="20"/>
        <v>37</v>
      </c>
      <c r="AB73" s="60">
        <f t="shared" si="20"/>
        <v>1</v>
      </c>
      <c r="AC73" s="60">
        <f t="shared" si="20"/>
        <v>45</v>
      </c>
      <c r="AD73" s="60">
        <f t="shared" si="20"/>
        <v>35</v>
      </c>
      <c r="AE73" s="60">
        <f t="shared" si="20"/>
        <v>23</v>
      </c>
      <c r="AF73" s="60">
        <f t="shared" si="20"/>
        <v>7</v>
      </c>
      <c r="AG73" s="60">
        <f t="shared" si="20"/>
        <v>98</v>
      </c>
      <c r="AH73" s="60">
        <f t="shared" si="20"/>
        <v>0</v>
      </c>
      <c r="AI73" s="60">
        <f t="shared" si="20"/>
        <v>0</v>
      </c>
      <c r="AJ73" s="60">
        <f t="shared" si="20"/>
        <v>0</v>
      </c>
      <c r="AK73" s="60">
        <f t="shared" si="20"/>
        <v>0</v>
      </c>
      <c r="AL73" s="60">
        <f t="shared" si="20"/>
        <v>0</v>
      </c>
      <c r="AM73" s="60">
        <f t="shared" si="20"/>
        <v>0</v>
      </c>
    </row>
    <row r="74" spans="1:39" ht="114.75" customHeight="1">
      <c r="A74" s="10" t="str">
        <f aca="true" t="shared" si="21" ref="A74:AM74">A65</f>
        <v>Résultats globaux</v>
      </c>
      <c r="B74" s="10" t="str">
        <f t="shared" si="21"/>
        <v>Nombre de DDCS</v>
      </c>
      <c r="C74" s="10" t="str">
        <f t="shared" si="21"/>
        <v>Inscrits</v>
      </c>
      <c r="D74" s="10" t="str">
        <f t="shared" si="21"/>
        <v>Votes directs</v>
      </c>
      <c r="E74" s="10" t="str">
        <f t="shared" si="21"/>
        <v>Votes correspondance</v>
      </c>
      <c r="F74" s="10" t="str">
        <f t="shared" si="21"/>
        <v>Enveloppes non valables</v>
      </c>
      <c r="G74" s="10" t="str">
        <f t="shared" si="21"/>
        <v>Total participation</v>
      </c>
      <c r="H74" s="10" t="str">
        <f t="shared" si="21"/>
        <v>%participation</v>
      </c>
      <c r="I74" s="10" t="str">
        <f t="shared" si="21"/>
        <v>Blancs</v>
      </c>
      <c r="J74" s="10" t="str">
        <f t="shared" si="21"/>
        <v>Nuls</v>
      </c>
      <c r="K74" s="10" t="str">
        <f t="shared" si="21"/>
        <v>Exprimés</v>
      </c>
      <c r="L74" s="10" t="str">
        <f t="shared" si="21"/>
        <v>% exprimés</v>
      </c>
      <c r="M74" s="10" t="str">
        <f t="shared" si="21"/>
        <v>nombre de sièges</v>
      </c>
      <c r="N74" s="10" t="str">
        <f t="shared" si="21"/>
        <v>CFE-CGC</v>
      </c>
      <c r="O74" s="10" t="str">
        <f t="shared" si="21"/>
        <v>CFDT</v>
      </c>
      <c r="P74" s="10" t="str">
        <f t="shared" si="21"/>
        <v>CFTC</v>
      </c>
      <c r="Q74" s="10" t="str">
        <f t="shared" si="21"/>
        <v>CGT</v>
      </c>
      <c r="R74" s="10" t="str">
        <f t="shared" si="21"/>
        <v>FO</v>
      </c>
      <c r="S74" s="10" t="str">
        <f t="shared" si="21"/>
        <v>FSU</v>
      </c>
      <c r="T74" s="10" t="str">
        <f t="shared" si="21"/>
        <v>SOLIDAIRES</v>
      </c>
      <c r="U74" s="10" t="str">
        <f t="shared" si="21"/>
        <v>UNSA</v>
      </c>
      <c r="V74" s="10" t="str">
        <f t="shared" si="21"/>
        <v>OS autre 1</v>
      </c>
      <c r="W74" s="10" t="str">
        <f t="shared" si="21"/>
        <v>OS autre 2</v>
      </c>
      <c r="X74" s="10" t="str">
        <f t="shared" si="21"/>
        <v>OS autre 3</v>
      </c>
      <c r="Y74" s="10" t="str">
        <f t="shared" si="21"/>
        <v>OS autre 4</v>
      </c>
      <c r="Z74" s="10" t="str">
        <f t="shared" si="21"/>
        <v>CFE-CGC</v>
      </c>
      <c r="AA74" s="10" t="str">
        <f t="shared" si="21"/>
        <v>CFDT</v>
      </c>
      <c r="AB74" s="10" t="str">
        <f t="shared" si="21"/>
        <v>CFTC</v>
      </c>
      <c r="AC74" s="10" t="str">
        <f t="shared" si="21"/>
        <v>CGT</v>
      </c>
      <c r="AD74" s="10" t="str">
        <f t="shared" si="21"/>
        <v>FO</v>
      </c>
      <c r="AE74" s="10" t="str">
        <f t="shared" si="21"/>
        <v>FSU</v>
      </c>
      <c r="AF74" s="10" t="str">
        <f t="shared" si="21"/>
        <v>SOLIDAIRES</v>
      </c>
      <c r="AG74" s="10" t="str">
        <f t="shared" si="21"/>
        <v>UNSA</v>
      </c>
      <c r="AH74" s="10" t="str">
        <f t="shared" si="21"/>
        <v>OS autre 1</v>
      </c>
      <c r="AI74" s="10" t="str">
        <f t="shared" si="21"/>
        <v>OS autre 2</v>
      </c>
      <c r="AJ74" s="10" t="str">
        <f t="shared" si="21"/>
        <v>OS autre 3</v>
      </c>
      <c r="AK74" s="10" t="str">
        <f t="shared" si="21"/>
        <v>OS autre 4</v>
      </c>
      <c r="AL74" s="10" t="str">
        <f t="shared" si="21"/>
        <v>Total Voix OS autres</v>
      </c>
      <c r="AM74" s="10" t="str">
        <f t="shared" si="21"/>
        <v>Total Sièges OS autres</v>
      </c>
    </row>
    <row r="75" spans="1:39" ht="12.75">
      <c r="A75" s="56"/>
      <c r="B75" s="57">
        <f aca="true" t="shared" si="22" ref="B75:G75">IF(B72-B73=0,"","Erreur")</f>
      </c>
      <c r="C75" s="57">
        <f t="shared" si="22"/>
      </c>
      <c r="D75" s="57">
        <f t="shared" si="22"/>
      </c>
      <c r="E75" s="57">
        <f t="shared" si="22"/>
      </c>
      <c r="F75" s="57">
        <f t="shared" si="22"/>
      </c>
      <c r="G75" s="57">
        <f t="shared" si="22"/>
      </c>
      <c r="H75" s="57"/>
      <c r="I75" s="57">
        <f>IF(I72-I73=0,"","Erreur")</f>
      </c>
      <c r="J75" s="57">
        <f>IF(J72-J73=0,"","Erreur")</f>
      </c>
      <c r="K75" s="57">
        <f>IF(K72-K73=0,"","Erreur")</f>
      </c>
      <c r="L75" s="57"/>
      <c r="M75" s="57">
        <f aca="true" t="shared" si="23" ref="M75:AM75">IF(M72-M73=0,"","Erreur")</f>
      </c>
      <c r="N75" s="57">
        <f t="shared" si="23"/>
      </c>
      <c r="O75" s="57">
        <f t="shared" si="23"/>
      </c>
      <c r="P75" s="57">
        <f t="shared" si="23"/>
      </c>
      <c r="Q75" s="57">
        <f t="shared" si="23"/>
      </c>
      <c r="R75" s="57">
        <f t="shared" si="23"/>
      </c>
      <c r="S75" s="57">
        <f t="shared" si="23"/>
      </c>
      <c r="T75" s="57">
        <f t="shared" si="23"/>
      </c>
      <c r="U75" s="57">
        <f t="shared" si="23"/>
      </c>
      <c r="V75" s="57">
        <f t="shared" si="23"/>
      </c>
      <c r="W75" s="57">
        <f t="shared" si="23"/>
      </c>
      <c r="X75" s="57">
        <f t="shared" si="23"/>
      </c>
      <c r="Y75" s="57">
        <f t="shared" si="23"/>
      </c>
      <c r="Z75" s="57">
        <f t="shared" si="23"/>
      </c>
      <c r="AA75" s="57">
        <f t="shared" si="23"/>
      </c>
      <c r="AB75" s="57">
        <f t="shared" si="23"/>
      </c>
      <c r="AC75" s="57">
        <f t="shared" si="23"/>
      </c>
      <c r="AD75" s="57">
        <f t="shared" si="23"/>
      </c>
      <c r="AE75" s="57">
        <f t="shared" si="23"/>
      </c>
      <c r="AF75" s="57">
        <f t="shared" si="23"/>
      </c>
      <c r="AG75" s="57">
        <f t="shared" si="23"/>
      </c>
      <c r="AH75" s="57">
        <f t="shared" si="23"/>
      </c>
      <c r="AI75" s="57">
        <f t="shared" si="23"/>
      </c>
      <c r="AJ75" s="57">
        <f t="shared" si="23"/>
      </c>
      <c r="AK75" s="57">
        <f t="shared" si="23"/>
      </c>
      <c r="AL75" s="57">
        <f t="shared" si="23"/>
      </c>
      <c r="AM75" s="57">
        <f t="shared" si="23"/>
      </c>
    </row>
    <row r="77" spans="9:22" ht="18">
      <c r="I77" s="7" t="s">
        <v>4</v>
      </c>
      <c r="P77" s="6" t="s">
        <v>166</v>
      </c>
      <c r="U77" s="147">
        <f>C79</f>
        <v>50</v>
      </c>
      <c r="V77" s="148" t="str">
        <f>A79</f>
        <v>DDCS</v>
      </c>
    </row>
    <row r="78" spans="10:22" ht="18">
      <c r="J78" s="7"/>
      <c r="Q78" s="6"/>
      <c r="U78" s="147"/>
      <c r="V78" s="148"/>
    </row>
    <row r="79" spans="1:4" ht="12.75">
      <c r="A79" t="s">
        <v>31</v>
      </c>
      <c r="C79" s="215">
        <f>B72</f>
        <v>50</v>
      </c>
      <c r="D79" s="215"/>
    </row>
    <row r="80" spans="3:6" ht="12.75">
      <c r="C80" s="217" t="s">
        <v>48</v>
      </c>
      <c r="D80" s="217"/>
      <c r="E80" s="217" t="s">
        <v>50</v>
      </c>
      <c r="F80" s="217"/>
    </row>
    <row r="81" spans="2:11" ht="12.75">
      <c r="B81" s="2" t="s">
        <v>11</v>
      </c>
      <c r="C81" s="215">
        <f>C72</f>
        <v>3210</v>
      </c>
      <c r="D81" s="215"/>
      <c r="J81" s="2" t="s">
        <v>51</v>
      </c>
      <c r="K81" s="67">
        <f>M72</f>
        <v>246</v>
      </c>
    </row>
    <row r="82" spans="2:11" ht="12.75">
      <c r="B82" s="2" t="s">
        <v>49</v>
      </c>
      <c r="C82" s="215">
        <f>G72</f>
        <v>2713</v>
      </c>
      <c r="D82" s="215"/>
      <c r="E82" s="216">
        <f>H72</f>
        <v>0.8451713395638629</v>
      </c>
      <c r="F82" s="216"/>
      <c r="K82" s="67"/>
    </row>
    <row r="83" spans="2:11" ht="12.75">
      <c r="B83" s="2" t="s">
        <v>17</v>
      </c>
      <c r="C83" s="215">
        <f>K72</f>
        <v>2644</v>
      </c>
      <c r="D83" s="215"/>
      <c r="E83" s="216">
        <f>L72</f>
        <v>0.8236760124610591</v>
      </c>
      <c r="F83" s="216"/>
      <c r="K83" s="67"/>
    </row>
    <row r="84" spans="2:14" ht="12.75">
      <c r="B84" s="2" t="str">
        <f>N74</f>
        <v>CFE-CGC</v>
      </c>
      <c r="C84" s="215">
        <f>N$72</f>
        <v>33</v>
      </c>
      <c r="D84" s="215"/>
      <c r="E84" s="216">
        <f aca="true" t="shared" si="24" ref="E84:E92">C84/C$83</f>
        <v>0.012481089258698942</v>
      </c>
      <c r="F84" s="216"/>
      <c r="J84" s="2" t="str">
        <f aca="true" t="shared" si="25" ref="J84:J92">B84</f>
        <v>CFE-CGC</v>
      </c>
      <c r="K84" s="215">
        <f>Z$72</f>
        <v>0</v>
      </c>
      <c r="L84" s="215"/>
      <c r="M84" s="216">
        <f aca="true" t="shared" si="26" ref="M84:M92">K84/K$81</f>
        <v>0</v>
      </c>
      <c r="N84" s="216"/>
    </row>
    <row r="85" spans="2:14" ht="12.75">
      <c r="B85" s="2" t="str">
        <f>O74</f>
        <v>CFDT</v>
      </c>
      <c r="C85" s="215">
        <f>O$72</f>
        <v>410</v>
      </c>
      <c r="D85" s="215"/>
      <c r="E85" s="216">
        <f t="shared" si="24"/>
        <v>0.1550680786686838</v>
      </c>
      <c r="F85" s="216"/>
      <c r="J85" s="2" t="str">
        <f t="shared" si="25"/>
        <v>CFDT</v>
      </c>
      <c r="K85" s="215">
        <f>AA72</f>
        <v>37</v>
      </c>
      <c r="L85" s="215"/>
      <c r="M85" s="216">
        <f t="shared" si="26"/>
        <v>0.15040650406504066</v>
      </c>
      <c r="N85" s="216"/>
    </row>
    <row r="86" spans="2:14" ht="12.75">
      <c r="B86" s="2" t="str">
        <f>P74</f>
        <v>CFTC</v>
      </c>
      <c r="C86" s="215">
        <f>P$72</f>
        <v>61</v>
      </c>
      <c r="D86" s="215"/>
      <c r="E86" s="216">
        <f t="shared" si="24"/>
        <v>0.023071104387291982</v>
      </c>
      <c r="F86" s="216"/>
      <c r="J86" s="2" t="str">
        <f t="shared" si="25"/>
        <v>CFTC</v>
      </c>
      <c r="K86" s="215">
        <f>AB72</f>
        <v>1</v>
      </c>
      <c r="L86" s="215"/>
      <c r="M86" s="216">
        <f t="shared" si="26"/>
        <v>0.0040650406504065045</v>
      </c>
      <c r="N86" s="216"/>
    </row>
    <row r="87" spans="2:14" ht="12.75">
      <c r="B87" s="2" t="str">
        <f>Q74</f>
        <v>CGT</v>
      </c>
      <c r="C87" s="215">
        <f>Q$72</f>
        <v>476</v>
      </c>
      <c r="D87" s="215"/>
      <c r="E87" s="216">
        <f t="shared" si="24"/>
        <v>0.1800302571860817</v>
      </c>
      <c r="F87" s="216"/>
      <c r="J87" s="2" t="str">
        <f t="shared" si="25"/>
        <v>CGT</v>
      </c>
      <c r="K87" s="215">
        <f>AC72</f>
        <v>45</v>
      </c>
      <c r="L87" s="215"/>
      <c r="M87" s="216">
        <f t="shared" si="26"/>
        <v>0.18292682926829268</v>
      </c>
      <c r="N87" s="216"/>
    </row>
    <row r="88" spans="2:14" ht="12.75">
      <c r="B88" s="2" t="str">
        <f>R74</f>
        <v>FO</v>
      </c>
      <c r="C88" s="215">
        <f>R$72</f>
        <v>405</v>
      </c>
      <c r="D88" s="215"/>
      <c r="E88" s="216">
        <f t="shared" si="24"/>
        <v>0.1531770045385779</v>
      </c>
      <c r="F88" s="216"/>
      <c r="J88" s="2" t="str">
        <f t="shared" si="25"/>
        <v>FO</v>
      </c>
      <c r="K88" s="215">
        <f>AD72</f>
        <v>35</v>
      </c>
      <c r="L88" s="215"/>
      <c r="M88" s="216">
        <f t="shared" si="26"/>
        <v>0.14227642276422764</v>
      </c>
      <c r="N88" s="216"/>
    </row>
    <row r="89" spans="2:14" ht="12.75">
      <c r="B89" s="2" t="str">
        <f>S74</f>
        <v>FSU</v>
      </c>
      <c r="C89" s="215">
        <f>S$72</f>
        <v>281</v>
      </c>
      <c r="D89" s="215"/>
      <c r="E89" s="216">
        <f t="shared" si="24"/>
        <v>0.10627836611195159</v>
      </c>
      <c r="F89" s="216"/>
      <c r="J89" s="2" t="str">
        <f t="shared" si="25"/>
        <v>FSU</v>
      </c>
      <c r="K89" s="215">
        <f>AE72</f>
        <v>23</v>
      </c>
      <c r="L89" s="215"/>
      <c r="M89" s="216">
        <f t="shared" si="26"/>
        <v>0.09349593495934959</v>
      </c>
      <c r="N89" s="216"/>
    </row>
    <row r="90" spans="2:14" ht="12.75">
      <c r="B90" s="2" t="str">
        <f>T74</f>
        <v>SOLIDAIRES</v>
      </c>
      <c r="C90" s="215">
        <f>T$72</f>
        <v>128</v>
      </c>
      <c r="D90" s="215"/>
      <c r="E90" s="216">
        <f t="shared" si="24"/>
        <v>0.048411497730711045</v>
      </c>
      <c r="F90" s="216"/>
      <c r="J90" s="2" t="str">
        <f t="shared" si="25"/>
        <v>SOLIDAIRES</v>
      </c>
      <c r="K90" s="215">
        <f>AF72</f>
        <v>7</v>
      </c>
      <c r="L90" s="215"/>
      <c r="M90" s="216">
        <f t="shared" si="26"/>
        <v>0.028455284552845527</v>
      </c>
      <c r="N90" s="216"/>
    </row>
    <row r="91" spans="2:14" ht="12.75">
      <c r="B91" s="2" t="str">
        <f>U74</f>
        <v>UNSA</v>
      </c>
      <c r="C91" s="215">
        <f>U$72</f>
        <v>850</v>
      </c>
      <c r="D91" s="215"/>
      <c r="E91" s="216">
        <f t="shared" si="24"/>
        <v>0.321482602118003</v>
      </c>
      <c r="F91" s="216"/>
      <c r="J91" s="2" t="str">
        <f t="shared" si="25"/>
        <v>UNSA</v>
      </c>
      <c r="K91" s="215">
        <f>AG72</f>
        <v>98</v>
      </c>
      <c r="L91" s="215"/>
      <c r="M91" s="216">
        <f t="shared" si="26"/>
        <v>0.3983739837398374</v>
      </c>
      <c r="N91" s="216"/>
    </row>
    <row r="92" spans="2:14" ht="12.75">
      <c r="B92" s="2" t="s">
        <v>52</v>
      </c>
      <c r="C92" s="215">
        <f>AL72</f>
        <v>0</v>
      </c>
      <c r="D92" s="215"/>
      <c r="E92" s="216">
        <f t="shared" si="24"/>
        <v>0</v>
      </c>
      <c r="F92" s="216"/>
      <c r="J92" s="2" t="str">
        <f t="shared" si="25"/>
        <v>Total autres OS</v>
      </c>
      <c r="K92" s="215">
        <f>AM72</f>
        <v>0</v>
      </c>
      <c r="L92" s="215"/>
      <c r="M92" s="216">
        <f t="shared" si="26"/>
        <v>0</v>
      </c>
      <c r="N92" s="216"/>
    </row>
    <row r="93" spans="2:14" ht="12.75">
      <c r="B93" s="2" t="s">
        <v>53</v>
      </c>
      <c r="C93" s="215">
        <f>SUM(C84:D92)</f>
        <v>2644</v>
      </c>
      <c r="D93" s="215"/>
      <c r="E93" s="151">
        <f>SUM(E84:F92)</f>
        <v>1</v>
      </c>
      <c r="F93" s="151"/>
      <c r="J93" s="2" t="s">
        <v>53</v>
      </c>
      <c r="K93" s="215">
        <f>SUM(K84:L92)</f>
        <v>246</v>
      </c>
      <c r="L93" s="215"/>
      <c r="M93" s="151">
        <f>SUM(M84:N92)</f>
        <v>1</v>
      </c>
      <c r="N93" s="151"/>
    </row>
    <row r="94" spans="2:11" ht="12.75">
      <c r="B94" s="2" t="s">
        <v>54</v>
      </c>
      <c r="C94" s="67">
        <f>C93-C83</f>
        <v>0</v>
      </c>
      <c r="F94" s="2"/>
      <c r="J94" s="2" t="s">
        <v>169</v>
      </c>
      <c r="K94" s="67">
        <f>K81-K93</f>
        <v>0</v>
      </c>
    </row>
    <row r="95" ht="12.75">
      <c r="F95" s="2"/>
    </row>
    <row r="96" ht="12.75">
      <c r="F96" s="2"/>
    </row>
  </sheetData>
  <mergeCells count="52">
    <mergeCell ref="A1:B1"/>
    <mergeCell ref="C1:L1"/>
    <mergeCell ref="N1:Y1"/>
    <mergeCell ref="Z1:AK1"/>
    <mergeCell ref="C79:D79"/>
    <mergeCell ref="C81:D81"/>
    <mergeCell ref="C82:D82"/>
    <mergeCell ref="C83:D83"/>
    <mergeCell ref="C80:D80"/>
    <mergeCell ref="C89:D89"/>
    <mergeCell ref="C90:D90"/>
    <mergeCell ref="C91:D91"/>
    <mergeCell ref="C84:D84"/>
    <mergeCell ref="C85:D85"/>
    <mergeCell ref="C86:D86"/>
    <mergeCell ref="C87:D87"/>
    <mergeCell ref="C92:D92"/>
    <mergeCell ref="E82:F82"/>
    <mergeCell ref="E83:F83"/>
    <mergeCell ref="E84:F84"/>
    <mergeCell ref="E85:F85"/>
    <mergeCell ref="E89:F89"/>
    <mergeCell ref="E90:F90"/>
    <mergeCell ref="E91:F91"/>
    <mergeCell ref="E92:F92"/>
    <mergeCell ref="C88:D88"/>
    <mergeCell ref="E80:F80"/>
    <mergeCell ref="E86:F86"/>
    <mergeCell ref="E87:F87"/>
    <mergeCell ref="E88:F88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C93:D93"/>
    <mergeCell ref="E93:F93"/>
    <mergeCell ref="M93:N93"/>
    <mergeCell ref="K93:L93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6"/>
  <sheetViews>
    <sheetView workbookViewId="0" topLeftCell="M1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574218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33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175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tr">
        <f>T2</f>
        <v>SOLIDAIRES 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124" customFormat="1" ht="11.25">
      <c r="A3" s="95" t="s">
        <v>33</v>
      </c>
      <c r="B3" s="117" t="s">
        <v>80</v>
      </c>
      <c r="C3" s="118">
        <v>70</v>
      </c>
      <c r="D3" s="83">
        <v>39</v>
      </c>
      <c r="E3" s="83">
        <v>19</v>
      </c>
      <c r="F3" s="83">
        <v>0</v>
      </c>
      <c r="G3" s="83">
        <v>58</v>
      </c>
      <c r="H3" s="119">
        <v>0.8285714285714286</v>
      </c>
      <c r="I3" s="83">
        <v>1</v>
      </c>
      <c r="J3" s="83">
        <v>0</v>
      </c>
      <c r="K3" s="83">
        <v>57</v>
      </c>
      <c r="L3" s="120">
        <v>0.8142857142857143</v>
      </c>
      <c r="M3" s="121">
        <v>4</v>
      </c>
      <c r="N3" s="118">
        <v>1</v>
      </c>
      <c r="O3" s="83">
        <v>5</v>
      </c>
      <c r="P3" s="83">
        <v>0</v>
      </c>
      <c r="Q3" s="83">
        <v>17</v>
      </c>
      <c r="R3" s="83">
        <v>12</v>
      </c>
      <c r="S3" s="83">
        <v>3</v>
      </c>
      <c r="T3" s="83">
        <v>7</v>
      </c>
      <c r="U3" s="83">
        <v>8</v>
      </c>
      <c r="V3" s="83">
        <v>4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2</v>
      </c>
      <c r="AD3" s="83">
        <v>1</v>
      </c>
      <c r="AE3" s="83">
        <v>0</v>
      </c>
      <c r="AF3" s="83">
        <v>0</v>
      </c>
      <c r="AG3" s="83">
        <v>1</v>
      </c>
      <c r="AH3" s="83">
        <v>0</v>
      </c>
      <c r="AI3" s="83">
        <v>0</v>
      </c>
      <c r="AJ3" s="83">
        <v>0</v>
      </c>
      <c r="AK3" s="122">
        <v>0</v>
      </c>
      <c r="AL3" s="95">
        <f aca="true" t="shared" si="0" ref="AL3:AL15">V3+W3+X3+Y3</f>
        <v>4</v>
      </c>
      <c r="AM3" s="123">
        <f aca="true" t="shared" si="1" ref="AM3:AM15">AH3+AI3+AJ3+AK3</f>
        <v>0</v>
      </c>
      <c r="AN3" s="124">
        <f aca="true" t="shared" si="2" ref="AN3:AN19">N3+O3+P3+Q3+R3+S3+T3+U3+V3+W3+X3+Y3-K3</f>
        <v>0</v>
      </c>
      <c r="AO3" s="124">
        <f aca="true" t="shared" si="3" ref="AO3:AO19">Z3+AA3+AB3+AC3+AD3+AE3+AF3+AG3+AH3+AI3+AJ3+AK3-M3</f>
        <v>0</v>
      </c>
    </row>
    <row r="4" spans="1:41" s="124" customFormat="1" ht="11.25">
      <c r="A4" s="95" t="s">
        <v>33</v>
      </c>
      <c r="B4" s="117" t="s">
        <v>123</v>
      </c>
      <c r="C4" s="118">
        <v>53</v>
      </c>
      <c r="D4" s="83">
        <v>34</v>
      </c>
      <c r="E4" s="83">
        <v>16</v>
      </c>
      <c r="F4" s="83">
        <v>0</v>
      </c>
      <c r="G4" s="83">
        <v>50</v>
      </c>
      <c r="H4" s="119">
        <v>0.9433962264150944</v>
      </c>
      <c r="I4" s="83">
        <v>2</v>
      </c>
      <c r="J4" s="83">
        <v>0</v>
      </c>
      <c r="K4" s="83">
        <v>48</v>
      </c>
      <c r="L4" s="120">
        <v>0.9056603773584906</v>
      </c>
      <c r="M4" s="121">
        <v>4</v>
      </c>
      <c r="N4" s="118">
        <v>1</v>
      </c>
      <c r="O4" s="83">
        <v>1</v>
      </c>
      <c r="P4" s="83">
        <v>1</v>
      </c>
      <c r="Q4" s="83">
        <v>7</v>
      </c>
      <c r="R4" s="83">
        <v>17</v>
      </c>
      <c r="S4" s="83">
        <v>0</v>
      </c>
      <c r="T4" s="83">
        <v>12</v>
      </c>
      <c r="U4" s="83">
        <v>4</v>
      </c>
      <c r="V4" s="83">
        <v>5</v>
      </c>
      <c r="W4" s="122">
        <v>0</v>
      </c>
      <c r="X4" s="122">
        <v>0</v>
      </c>
      <c r="Y4" s="117">
        <v>0</v>
      </c>
      <c r="Z4" s="118">
        <v>0</v>
      </c>
      <c r="AA4" s="83">
        <v>1</v>
      </c>
      <c r="AB4" s="83">
        <v>2</v>
      </c>
      <c r="AC4" s="83">
        <v>0</v>
      </c>
      <c r="AD4" s="83">
        <v>1</v>
      </c>
      <c r="AE4" s="83">
        <v>0</v>
      </c>
      <c r="AF4" s="83">
        <v>0</v>
      </c>
      <c r="AG4" s="83">
        <v>0</v>
      </c>
      <c r="AH4" s="83"/>
      <c r="AI4" s="122"/>
      <c r="AJ4" s="122"/>
      <c r="AK4" s="122"/>
      <c r="AL4" s="95">
        <f t="shared" si="0"/>
        <v>5</v>
      </c>
      <c r="AM4" s="123">
        <f t="shared" si="1"/>
        <v>0</v>
      </c>
      <c r="AN4" s="124">
        <f t="shared" si="2"/>
        <v>0</v>
      </c>
      <c r="AO4" s="124">
        <f t="shared" si="3"/>
        <v>0</v>
      </c>
    </row>
    <row r="5" spans="1:41" s="124" customFormat="1" ht="11.25">
      <c r="A5" s="95" t="s">
        <v>33</v>
      </c>
      <c r="B5" s="117" t="s">
        <v>81</v>
      </c>
      <c r="C5" s="118">
        <v>82</v>
      </c>
      <c r="D5" s="83">
        <v>29</v>
      </c>
      <c r="E5" s="83">
        <v>49</v>
      </c>
      <c r="F5" s="83">
        <v>3</v>
      </c>
      <c r="G5" s="83">
        <v>75</v>
      </c>
      <c r="H5" s="119">
        <v>0.9146341463414634</v>
      </c>
      <c r="I5" s="83">
        <v>4</v>
      </c>
      <c r="J5" s="83">
        <v>1</v>
      </c>
      <c r="K5" s="83">
        <v>70</v>
      </c>
      <c r="L5" s="120">
        <v>0.8536585365853658</v>
      </c>
      <c r="M5" s="121">
        <v>6</v>
      </c>
      <c r="N5" s="118">
        <v>4</v>
      </c>
      <c r="O5" s="83">
        <v>7</v>
      </c>
      <c r="P5" s="83">
        <v>2</v>
      </c>
      <c r="Q5" s="83">
        <v>12</v>
      </c>
      <c r="R5" s="83">
        <v>26</v>
      </c>
      <c r="S5" s="83">
        <v>3</v>
      </c>
      <c r="T5" s="83">
        <v>10</v>
      </c>
      <c r="U5" s="83">
        <v>2</v>
      </c>
      <c r="V5" s="83">
        <v>4</v>
      </c>
      <c r="W5" s="122">
        <v>0</v>
      </c>
      <c r="X5" s="122">
        <v>0</v>
      </c>
      <c r="Y5" s="117">
        <v>0</v>
      </c>
      <c r="Z5" s="118">
        <v>0</v>
      </c>
      <c r="AA5" s="83">
        <v>1</v>
      </c>
      <c r="AB5" s="83">
        <v>0</v>
      </c>
      <c r="AC5" s="83">
        <v>1</v>
      </c>
      <c r="AD5" s="83">
        <v>3</v>
      </c>
      <c r="AE5" s="83">
        <v>0</v>
      </c>
      <c r="AF5" s="83">
        <v>1</v>
      </c>
      <c r="AG5" s="83">
        <v>0</v>
      </c>
      <c r="AH5" s="83">
        <v>0</v>
      </c>
      <c r="AI5" s="122">
        <v>0</v>
      </c>
      <c r="AJ5" s="122">
        <v>0</v>
      </c>
      <c r="AK5" s="122">
        <v>0</v>
      </c>
      <c r="AL5" s="95">
        <f t="shared" si="0"/>
        <v>4</v>
      </c>
      <c r="AM5" s="123">
        <f t="shared" si="1"/>
        <v>0</v>
      </c>
      <c r="AN5" s="124">
        <f t="shared" si="2"/>
        <v>0</v>
      </c>
      <c r="AO5" s="124">
        <f t="shared" si="3"/>
        <v>0</v>
      </c>
    </row>
    <row r="6" spans="1:41" s="124" customFormat="1" ht="11.25">
      <c r="A6" s="95" t="s">
        <v>33</v>
      </c>
      <c r="B6" s="117" t="s">
        <v>82</v>
      </c>
      <c r="C6" s="118">
        <v>152</v>
      </c>
      <c r="D6" s="83">
        <v>40</v>
      </c>
      <c r="E6" s="83">
        <v>71</v>
      </c>
      <c r="F6" s="83">
        <v>23</v>
      </c>
      <c r="G6" s="83">
        <v>88</v>
      </c>
      <c r="H6" s="119">
        <v>0.5789473684210527</v>
      </c>
      <c r="I6" s="83">
        <v>2</v>
      </c>
      <c r="J6" s="83">
        <v>1</v>
      </c>
      <c r="K6" s="83">
        <v>85</v>
      </c>
      <c r="L6" s="120">
        <v>0.5592105263157895</v>
      </c>
      <c r="M6" s="121">
        <v>6</v>
      </c>
      <c r="N6" s="118">
        <v>1</v>
      </c>
      <c r="O6" s="83">
        <v>9</v>
      </c>
      <c r="P6" s="83">
        <v>1</v>
      </c>
      <c r="Q6" s="83">
        <v>30</v>
      </c>
      <c r="R6" s="83">
        <v>16</v>
      </c>
      <c r="S6" s="83">
        <v>2</v>
      </c>
      <c r="T6" s="83">
        <v>12</v>
      </c>
      <c r="U6" s="83">
        <v>11</v>
      </c>
      <c r="V6" s="83">
        <v>3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1</v>
      </c>
      <c r="AE6" s="83">
        <v>0</v>
      </c>
      <c r="AF6" s="83">
        <v>1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 t="shared" si="0"/>
        <v>3</v>
      </c>
      <c r="AM6" s="123">
        <f t="shared" si="1"/>
        <v>0</v>
      </c>
      <c r="AN6" s="124">
        <f t="shared" si="2"/>
        <v>0</v>
      </c>
      <c r="AO6" s="124">
        <f t="shared" si="3"/>
        <v>0</v>
      </c>
    </row>
    <row r="7" spans="1:41" s="124" customFormat="1" ht="11.25">
      <c r="A7" s="95" t="s">
        <v>33</v>
      </c>
      <c r="B7" s="117" t="s">
        <v>67</v>
      </c>
      <c r="C7" s="118">
        <v>91</v>
      </c>
      <c r="D7" s="83">
        <v>49</v>
      </c>
      <c r="E7" s="83">
        <v>29</v>
      </c>
      <c r="F7" s="83">
        <v>0</v>
      </c>
      <c r="G7" s="83">
        <v>78</v>
      </c>
      <c r="H7" s="119">
        <v>0.8571428571428571</v>
      </c>
      <c r="I7" s="83">
        <v>0</v>
      </c>
      <c r="J7" s="83">
        <v>2</v>
      </c>
      <c r="K7" s="83">
        <v>76</v>
      </c>
      <c r="L7" s="120">
        <v>0.8351648351648352</v>
      </c>
      <c r="M7" s="121">
        <v>6</v>
      </c>
      <c r="N7" s="118">
        <v>1</v>
      </c>
      <c r="O7" s="83">
        <v>14</v>
      </c>
      <c r="P7" s="83">
        <v>0</v>
      </c>
      <c r="Q7" s="83">
        <v>21</v>
      </c>
      <c r="R7" s="83">
        <v>18</v>
      </c>
      <c r="S7" s="83">
        <v>6</v>
      </c>
      <c r="T7" s="83">
        <v>3</v>
      </c>
      <c r="U7" s="83">
        <v>7</v>
      </c>
      <c r="V7" s="83">
        <v>6</v>
      </c>
      <c r="W7" s="122">
        <v>0</v>
      </c>
      <c r="X7" s="122">
        <v>0</v>
      </c>
      <c r="Y7" s="117">
        <v>0</v>
      </c>
      <c r="Z7" s="118">
        <v>0</v>
      </c>
      <c r="AA7" s="83">
        <v>1</v>
      </c>
      <c r="AB7" s="83">
        <v>0</v>
      </c>
      <c r="AC7" s="83">
        <v>3</v>
      </c>
      <c r="AD7" s="83">
        <v>2</v>
      </c>
      <c r="AE7" s="83">
        <v>0</v>
      </c>
      <c r="AF7" s="83">
        <v>0</v>
      </c>
      <c r="AG7" s="83">
        <v>0</v>
      </c>
      <c r="AH7" s="83">
        <v>0</v>
      </c>
      <c r="AI7" s="122">
        <v>0</v>
      </c>
      <c r="AJ7" s="122">
        <v>0</v>
      </c>
      <c r="AK7" s="122">
        <v>0</v>
      </c>
      <c r="AL7" s="95">
        <f t="shared" si="0"/>
        <v>6</v>
      </c>
      <c r="AM7" s="123">
        <f t="shared" si="1"/>
        <v>0</v>
      </c>
      <c r="AN7" s="124">
        <f t="shared" si="2"/>
        <v>0</v>
      </c>
      <c r="AO7" s="124">
        <f t="shared" si="3"/>
        <v>0</v>
      </c>
    </row>
    <row r="8" spans="1:41" s="124" customFormat="1" ht="11.25">
      <c r="A8" s="95" t="s">
        <v>33</v>
      </c>
      <c r="B8" s="88" t="s">
        <v>83</v>
      </c>
      <c r="C8" s="89">
        <v>73</v>
      </c>
      <c r="D8" s="84">
        <v>49</v>
      </c>
      <c r="E8" s="84">
        <v>17</v>
      </c>
      <c r="F8" s="84">
        <v>0</v>
      </c>
      <c r="G8" s="84">
        <v>66</v>
      </c>
      <c r="H8" s="85">
        <v>0.9041095890410958</v>
      </c>
      <c r="I8" s="84">
        <v>2</v>
      </c>
      <c r="J8" s="84">
        <v>1</v>
      </c>
      <c r="K8" s="188">
        <v>63</v>
      </c>
      <c r="L8" s="189">
        <v>0.863013698630137</v>
      </c>
      <c r="M8" s="190">
        <v>6</v>
      </c>
      <c r="N8" s="92">
        <v>0</v>
      </c>
      <c r="O8" s="86">
        <v>9</v>
      </c>
      <c r="P8" s="86">
        <v>0</v>
      </c>
      <c r="Q8" s="86">
        <v>9</v>
      </c>
      <c r="R8" s="86">
        <v>15</v>
      </c>
      <c r="S8" s="86">
        <v>14</v>
      </c>
      <c r="T8" s="86">
        <v>5</v>
      </c>
      <c r="U8" s="86">
        <v>3</v>
      </c>
      <c r="V8" s="84">
        <v>8</v>
      </c>
      <c r="W8" s="93">
        <v>0</v>
      </c>
      <c r="X8" s="93">
        <v>0</v>
      </c>
      <c r="Y8" s="94">
        <v>0</v>
      </c>
      <c r="Z8" s="89">
        <v>0</v>
      </c>
      <c r="AA8" s="84">
        <v>1</v>
      </c>
      <c r="AB8" s="84">
        <v>0</v>
      </c>
      <c r="AC8" s="84">
        <v>1</v>
      </c>
      <c r="AD8" s="84">
        <v>2</v>
      </c>
      <c r="AE8" s="84">
        <v>1</v>
      </c>
      <c r="AF8" s="84">
        <v>0</v>
      </c>
      <c r="AG8" s="84">
        <v>0</v>
      </c>
      <c r="AH8" s="84">
        <v>1</v>
      </c>
      <c r="AI8" s="93">
        <v>0</v>
      </c>
      <c r="AJ8" s="93">
        <v>0</v>
      </c>
      <c r="AK8" s="93">
        <v>0</v>
      </c>
      <c r="AL8" s="95">
        <f t="shared" si="0"/>
        <v>8</v>
      </c>
      <c r="AM8" s="123">
        <f t="shared" si="1"/>
        <v>1</v>
      </c>
      <c r="AN8" s="124">
        <f t="shared" si="2"/>
        <v>0</v>
      </c>
      <c r="AO8" s="124">
        <f t="shared" si="3"/>
        <v>0</v>
      </c>
    </row>
    <row r="9" spans="1:41" s="124" customFormat="1" ht="11.25">
      <c r="A9" s="95" t="s">
        <v>33</v>
      </c>
      <c r="B9" s="117" t="s">
        <v>84</v>
      </c>
      <c r="C9" s="118">
        <v>63</v>
      </c>
      <c r="D9" s="83">
        <v>42</v>
      </c>
      <c r="E9" s="83">
        <v>15</v>
      </c>
      <c r="F9" s="83">
        <v>0</v>
      </c>
      <c r="G9" s="83">
        <v>57</v>
      </c>
      <c r="H9" s="119">
        <v>0.9047619047619048</v>
      </c>
      <c r="I9" s="83">
        <v>6</v>
      </c>
      <c r="J9" s="83">
        <v>0</v>
      </c>
      <c r="K9" s="122">
        <v>51</v>
      </c>
      <c r="L9" s="185">
        <v>0.8095238095238095</v>
      </c>
      <c r="M9" s="186">
        <v>4</v>
      </c>
      <c r="N9" s="118">
        <v>1</v>
      </c>
      <c r="O9" s="83">
        <v>8</v>
      </c>
      <c r="P9" s="83">
        <v>1</v>
      </c>
      <c r="Q9" s="83">
        <v>9</v>
      </c>
      <c r="R9" s="83">
        <v>16</v>
      </c>
      <c r="S9" s="83">
        <v>1</v>
      </c>
      <c r="T9" s="83">
        <v>4</v>
      </c>
      <c r="U9" s="83">
        <v>4</v>
      </c>
      <c r="V9" s="83">
        <v>7</v>
      </c>
      <c r="W9" s="122">
        <v>0</v>
      </c>
      <c r="X9" s="122">
        <v>0</v>
      </c>
      <c r="Y9" s="117">
        <v>0</v>
      </c>
      <c r="Z9" s="118">
        <v>0</v>
      </c>
      <c r="AA9" s="83">
        <v>1</v>
      </c>
      <c r="AB9" s="83">
        <v>0</v>
      </c>
      <c r="AC9" s="83">
        <v>1</v>
      </c>
      <c r="AD9" s="83">
        <v>2</v>
      </c>
      <c r="AE9" s="83">
        <v>0</v>
      </c>
      <c r="AF9" s="83">
        <v>0</v>
      </c>
      <c r="AG9" s="83">
        <v>0</v>
      </c>
      <c r="AH9" s="83">
        <v>0</v>
      </c>
      <c r="AI9" s="122">
        <v>0</v>
      </c>
      <c r="AJ9" s="122">
        <v>0</v>
      </c>
      <c r="AK9" s="122">
        <v>0</v>
      </c>
      <c r="AL9" s="95">
        <f t="shared" si="0"/>
        <v>7</v>
      </c>
      <c r="AM9" s="123">
        <f t="shared" si="1"/>
        <v>0</v>
      </c>
      <c r="AN9" s="124">
        <f t="shared" si="2"/>
        <v>0</v>
      </c>
      <c r="AO9" s="124">
        <f t="shared" si="3"/>
        <v>0</v>
      </c>
    </row>
    <row r="10" spans="1:41" s="124" customFormat="1" ht="11.25">
      <c r="A10" s="95" t="s">
        <v>33</v>
      </c>
      <c r="B10" s="117" t="s">
        <v>85</v>
      </c>
      <c r="C10" s="118">
        <v>228</v>
      </c>
      <c r="D10" s="83">
        <v>81</v>
      </c>
      <c r="E10" s="83">
        <v>98</v>
      </c>
      <c r="F10" s="83">
        <v>1</v>
      </c>
      <c r="G10" s="83">
        <v>178</v>
      </c>
      <c r="H10" s="119">
        <v>0.7807017543859649</v>
      </c>
      <c r="I10" s="83">
        <v>3</v>
      </c>
      <c r="J10" s="83">
        <v>5</v>
      </c>
      <c r="K10" s="122">
        <v>170</v>
      </c>
      <c r="L10" s="185">
        <v>0.7456140350877193</v>
      </c>
      <c r="M10" s="186">
        <v>8</v>
      </c>
      <c r="N10" s="118">
        <v>3</v>
      </c>
      <c r="O10" s="83">
        <v>34</v>
      </c>
      <c r="P10" s="83">
        <v>3</v>
      </c>
      <c r="Q10" s="83">
        <v>26</v>
      </c>
      <c r="R10" s="83">
        <v>45</v>
      </c>
      <c r="S10" s="83">
        <v>29</v>
      </c>
      <c r="T10" s="83">
        <v>6</v>
      </c>
      <c r="U10" s="83">
        <v>8</v>
      </c>
      <c r="V10" s="83">
        <v>16</v>
      </c>
      <c r="W10" s="122">
        <v>0</v>
      </c>
      <c r="X10" s="122">
        <v>0</v>
      </c>
      <c r="Y10" s="117">
        <v>0</v>
      </c>
      <c r="Z10" s="118">
        <v>0</v>
      </c>
      <c r="AA10" s="83">
        <v>2</v>
      </c>
      <c r="AB10" s="83">
        <v>0</v>
      </c>
      <c r="AC10" s="83">
        <v>1</v>
      </c>
      <c r="AD10" s="83">
        <v>3</v>
      </c>
      <c r="AE10" s="83">
        <v>1</v>
      </c>
      <c r="AF10" s="83">
        <v>0</v>
      </c>
      <c r="AG10" s="83">
        <v>0</v>
      </c>
      <c r="AH10" s="83">
        <v>1</v>
      </c>
      <c r="AI10" s="122">
        <v>0</v>
      </c>
      <c r="AJ10" s="122">
        <v>0</v>
      </c>
      <c r="AK10" s="122">
        <v>0</v>
      </c>
      <c r="AL10" s="95">
        <f t="shared" si="0"/>
        <v>16</v>
      </c>
      <c r="AM10" s="123">
        <f t="shared" si="1"/>
        <v>1</v>
      </c>
      <c r="AN10" s="124">
        <f t="shared" si="2"/>
        <v>0</v>
      </c>
      <c r="AO10" s="124">
        <f t="shared" si="3"/>
        <v>0</v>
      </c>
    </row>
    <row r="11" spans="1:41" s="124" customFormat="1" ht="11.25">
      <c r="A11" s="95" t="s">
        <v>33</v>
      </c>
      <c r="B11" s="117" t="s">
        <v>86</v>
      </c>
      <c r="C11" s="118">
        <v>66</v>
      </c>
      <c r="D11" s="83">
        <v>38</v>
      </c>
      <c r="E11" s="83">
        <v>21</v>
      </c>
      <c r="F11" s="83">
        <v>0</v>
      </c>
      <c r="G11" s="83">
        <v>59</v>
      </c>
      <c r="H11" s="119">
        <v>0.8939393939393939</v>
      </c>
      <c r="I11" s="83">
        <v>0</v>
      </c>
      <c r="J11" s="83">
        <v>1</v>
      </c>
      <c r="K11" s="122">
        <v>58</v>
      </c>
      <c r="L11" s="185">
        <v>0.8787878787878788</v>
      </c>
      <c r="M11" s="186">
        <v>4</v>
      </c>
      <c r="N11" s="118">
        <v>1</v>
      </c>
      <c r="O11" s="83">
        <v>15</v>
      </c>
      <c r="P11" s="83">
        <v>0</v>
      </c>
      <c r="Q11" s="83">
        <v>5</v>
      </c>
      <c r="R11" s="83">
        <v>20</v>
      </c>
      <c r="S11" s="83">
        <v>0</v>
      </c>
      <c r="T11" s="83">
        <v>13</v>
      </c>
      <c r="U11" s="83">
        <v>0</v>
      </c>
      <c r="V11" s="83">
        <v>4</v>
      </c>
      <c r="W11" s="122">
        <v>0</v>
      </c>
      <c r="X11" s="122">
        <v>0</v>
      </c>
      <c r="Y11" s="117">
        <v>0</v>
      </c>
      <c r="Z11" s="118">
        <v>0</v>
      </c>
      <c r="AA11" s="83">
        <v>1</v>
      </c>
      <c r="AB11" s="83">
        <v>0</v>
      </c>
      <c r="AC11" s="83">
        <v>0</v>
      </c>
      <c r="AD11" s="83">
        <v>2</v>
      </c>
      <c r="AE11" s="83">
        <v>0</v>
      </c>
      <c r="AF11" s="83">
        <v>1</v>
      </c>
      <c r="AG11" s="83">
        <v>0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0"/>
        <v>4</v>
      </c>
      <c r="AM11" s="123">
        <f t="shared" si="1"/>
        <v>0</v>
      </c>
      <c r="AN11" s="124">
        <f t="shared" si="2"/>
        <v>0</v>
      </c>
      <c r="AO11" s="124">
        <f t="shared" si="3"/>
        <v>0</v>
      </c>
    </row>
    <row r="12" spans="1:41" s="124" customFormat="1" ht="11.25">
      <c r="A12" s="95" t="s">
        <v>33</v>
      </c>
      <c r="B12" s="117" t="s">
        <v>87</v>
      </c>
      <c r="C12" s="118">
        <v>56</v>
      </c>
      <c r="D12" s="83">
        <v>46</v>
      </c>
      <c r="E12" s="83">
        <v>9</v>
      </c>
      <c r="F12" s="83">
        <v>1</v>
      </c>
      <c r="G12" s="83">
        <v>54</v>
      </c>
      <c r="H12" s="119">
        <v>0.9642857142857143</v>
      </c>
      <c r="I12" s="83">
        <v>1</v>
      </c>
      <c r="J12" s="83">
        <v>0</v>
      </c>
      <c r="K12" s="122">
        <v>53</v>
      </c>
      <c r="L12" s="185">
        <v>0.9464285714285714</v>
      </c>
      <c r="M12" s="186">
        <v>4</v>
      </c>
      <c r="N12" s="118">
        <v>0</v>
      </c>
      <c r="O12" s="83">
        <v>6</v>
      </c>
      <c r="P12" s="83">
        <v>0</v>
      </c>
      <c r="Q12" s="83">
        <v>17</v>
      </c>
      <c r="R12" s="83">
        <v>18</v>
      </c>
      <c r="S12" s="83">
        <v>0</v>
      </c>
      <c r="T12" s="83">
        <v>6</v>
      </c>
      <c r="U12" s="83">
        <v>3</v>
      </c>
      <c r="V12" s="83">
        <v>3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2</v>
      </c>
      <c r="AD12" s="83">
        <v>2</v>
      </c>
      <c r="AE12" s="83">
        <v>0</v>
      </c>
      <c r="AF12" s="83">
        <v>0</v>
      </c>
      <c r="AG12" s="83">
        <v>0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0"/>
        <v>3</v>
      </c>
      <c r="AM12" s="123">
        <f t="shared" si="1"/>
        <v>0</v>
      </c>
      <c r="AN12" s="124">
        <f t="shared" si="2"/>
        <v>0</v>
      </c>
      <c r="AO12" s="124">
        <f t="shared" si="3"/>
        <v>0</v>
      </c>
    </row>
    <row r="13" spans="1:41" s="124" customFormat="1" ht="11.25">
      <c r="A13" s="95" t="s">
        <v>33</v>
      </c>
      <c r="B13" s="117" t="s">
        <v>88</v>
      </c>
      <c r="C13" s="118">
        <v>215</v>
      </c>
      <c r="D13" s="83">
        <v>26</v>
      </c>
      <c r="E13" s="83">
        <v>159</v>
      </c>
      <c r="F13" s="83">
        <v>1</v>
      </c>
      <c r="G13" s="83">
        <v>184</v>
      </c>
      <c r="H13" s="119">
        <v>0.8558139534883721</v>
      </c>
      <c r="I13" s="83">
        <v>5</v>
      </c>
      <c r="J13" s="83">
        <v>6</v>
      </c>
      <c r="K13" s="122">
        <v>173</v>
      </c>
      <c r="L13" s="185">
        <v>0.8046511627906977</v>
      </c>
      <c r="M13" s="186">
        <v>8</v>
      </c>
      <c r="N13" s="118">
        <v>3</v>
      </c>
      <c r="O13" s="83">
        <v>40</v>
      </c>
      <c r="P13" s="83">
        <v>2</v>
      </c>
      <c r="Q13" s="83">
        <v>9</v>
      </c>
      <c r="R13" s="83">
        <v>42</v>
      </c>
      <c r="S13" s="83">
        <v>49</v>
      </c>
      <c r="T13" s="83">
        <v>7</v>
      </c>
      <c r="U13" s="83">
        <v>5</v>
      </c>
      <c r="V13" s="83">
        <v>16</v>
      </c>
      <c r="W13" s="122">
        <v>0</v>
      </c>
      <c r="X13" s="122">
        <v>0</v>
      </c>
      <c r="Y13" s="117">
        <v>0</v>
      </c>
      <c r="Z13" s="118">
        <v>0</v>
      </c>
      <c r="AA13" s="83">
        <v>2</v>
      </c>
      <c r="AB13" s="83">
        <v>0</v>
      </c>
      <c r="AC13" s="83">
        <v>0</v>
      </c>
      <c r="AD13" s="83">
        <v>2</v>
      </c>
      <c r="AE13" s="83">
        <v>3</v>
      </c>
      <c r="AF13" s="83">
        <v>0</v>
      </c>
      <c r="AG13" s="83">
        <v>0</v>
      </c>
      <c r="AH13" s="83">
        <v>1</v>
      </c>
      <c r="AI13" s="122">
        <v>0</v>
      </c>
      <c r="AJ13" s="122">
        <v>0</v>
      </c>
      <c r="AK13" s="122">
        <v>0</v>
      </c>
      <c r="AL13" s="95">
        <f t="shared" si="0"/>
        <v>16</v>
      </c>
      <c r="AM13" s="123">
        <f t="shared" si="1"/>
        <v>1</v>
      </c>
      <c r="AN13" s="124">
        <f t="shared" si="2"/>
        <v>0</v>
      </c>
      <c r="AO13" s="124">
        <f t="shared" si="3"/>
        <v>0</v>
      </c>
    </row>
    <row r="14" spans="1:41" s="124" customFormat="1" ht="11.25">
      <c r="A14" s="95" t="s">
        <v>33</v>
      </c>
      <c r="B14" s="117" t="s">
        <v>89</v>
      </c>
      <c r="C14" s="118">
        <v>59</v>
      </c>
      <c r="D14" s="83">
        <v>41</v>
      </c>
      <c r="E14" s="83">
        <v>10</v>
      </c>
      <c r="F14" s="83">
        <v>0</v>
      </c>
      <c r="G14" s="83">
        <v>51</v>
      </c>
      <c r="H14" s="119">
        <v>0.864406779661017</v>
      </c>
      <c r="I14" s="83">
        <v>3</v>
      </c>
      <c r="J14" s="83">
        <v>1</v>
      </c>
      <c r="K14" s="122">
        <v>47</v>
      </c>
      <c r="L14" s="185">
        <v>0.7966101694915254</v>
      </c>
      <c r="M14" s="186">
        <v>4</v>
      </c>
      <c r="N14" s="118">
        <v>0</v>
      </c>
      <c r="O14" s="83">
        <v>0</v>
      </c>
      <c r="P14" s="83">
        <v>0</v>
      </c>
      <c r="Q14" s="83">
        <v>8</v>
      </c>
      <c r="R14" s="83">
        <v>11</v>
      </c>
      <c r="S14" s="83">
        <v>3</v>
      </c>
      <c r="T14" s="83">
        <v>14</v>
      </c>
      <c r="U14" s="83">
        <v>9</v>
      </c>
      <c r="V14" s="83">
        <v>2</v>
      </c>
      <c r="W14" s="122">
        <v>0</v>
      </c>
      <c r="X14" s="122">
        <v>0</v>
      </c>
      <c r="Y14" s="117">
        <v>0</v>
      </c>
      <c r="Z14" s="118">
        <v>0</v>
      </c>
      <c r="AA14" s="83">
        <v>0</v>
      </c>
      <c r="AB14" s="83">
        <v>0</v>
      </c>
      <c r="AC14" s="83">
        <v>1</v>
      </c>
      <c r="AD14" s="83">
        <v>1</v>
      </c>
      <c r="AE14" s="83">
        <v>0</v>
      </c>
      <c r="AF14" s="83">
        <v>1</v>
      </c>
      <c r="AG14" s="83">
        <v>1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0"/>
        <v>2</v>
      </c>
      <c r="AM14" s="123">
        <f t="shared" si="1"/>
        <v>0</v>
      </c>
      <c r="AN14" s="124">
        <f t="shared" si="2"/>
        <v>0</v>
      </c>
      <c r="AO14" s="124">
        <f t="shared" si="3"/>
        <v>0</v>
      </c>
    </row>
    <row r="15" spans="1:41" s="124" customFormat="1" ht="11.25">
      <c r="A15" s="95" t="s">
        <v>33</v>
      </c>
      <c r="B15" s="117" t="s">
        <v>90</v>
      </c>
      <c r="C15" s="118">
        <v>77</v>
      </c>
      <c r="D15" s="83">
        <v>46</v>
      </c>
      <c r="E15" s="83">
        <v>20</v>
      </c>
      <c r="F15" s="83">
        <v>2</v>
      </c>
      <c r="G15" s="83">
        <v>64</v>
      </c>
      <c r="H15" s="119">
        <v>0.8311688311688312</v>
      </c>
      <c r="I15" s="83">
        <v>5</v>
      </c>
      <c r="J15" s="83">
        <v>0</v>
      </c>
      <c r="K15" s="122">
        <v>59</v>
      </c>
      <c r="L15" s="185">
        <v>0.7662337662337663</v>
      </c>
      <c r="M15" s="186">
        <v>6</v>
      </c>
      <c r="N15" s="118">
        <v>2</v>
      </c>
      <c r="O15" s="83">
        <v>6</v>
      </c>
      <c r="P15" s="83">
        <v>0</v>
      </c>
      <c r="Q15" s="83">
        <v>15</v>
      </c>
      <c r="R15" s="83">
        <v>15</v>
      </c>
      <c r="S15" s="83">
        <v>0</v>
      </c>
      <c r="T15" s="83">
        <v>5</v>
      </c>
      <c r="U15" s="83">
        <v>7</v>
      </c>
      <c r="V15" s="83">
        <v>9</v>
      </c>
      <c r="W15" s="122">
        <v>0</v>
      </c>
      <c r="X15" s="122">
        <v>0</v>
      </c>
      <c r="Y15" s="117">
        <v>0</v>
      </c>
      <c r="Z15" s="118">
        <v>0</v>
      </c>
      <c r="AA15" s="83">
        <v>0</v>
      </c>
      <c r="AB15" s="83">
        <v>0</v>
      </c>
      <c r="AC15" s="83">
        <v>2</v>
      </c>
      <c r="AD15" s="83">
        <v>2</v>
      </c>
      <c r="AE15" s="83">
        <v>0</v>
      </c>
      <c r="AF15" s="83">
        <v>0</v>
      </c>
      <c r="AG15" s="83">
        <v>1</v>
      </c>
      <c r="AH15" s="83">
        <v>1</v>
      </c>
      <c r="AI15" s="122">
        <v>0</v>
      </c>
      <c r="AJ15" s="122">
        <v>0</v>
      </c>
      <c r="AK15" s="122">
        <v>0</v>
      </c>
      <c r="AL15" s="95">
        <f t="shared" si="0"/>
        <v>9</v>
      </c>
      <c r="AM15" s="123">
        <f t="shared" si="1"/>
        <v>1</v>
      </c>
      <c r="AN15" s="124">
        <f t="shared" si="2"/>
        <v>0</v>
      </c>
      <c r="AO15" s="124">
        <f t="shared" si="3"/>
        <v>0</v>
      </c>
    </row>
    <row r="16" spans="1:41" s="124" customFormat="1" ht="11.25">
      <c r="A16" s="95" t="s">
        <v>33</v>
      </c>
      <c r="B16" s="117" t="s">
        <v>91</v>
      </c>
      <c r="C16" s="118">
        <v>93</v>
      </c>
      <c r="D16" s="83">
        <v>59</v>
      </c>
      <c r="E16" s="83">
        <v>21</v>
      </c>
      <c r="F16" s="83">
        <v>0</v>
      </c>
      <c r="G16" s="83">
        <v>80</v>
      </c>
      <c r="H16" s="119">
        <v>0.8602150537634409</v>
      </c>
      <c r="I16" s="83">
        <v>1</v>
      </c>
      <c r="J16" s="83">
        <v>1</v>
      </c>
      <c r="K16" s="83">
        <v>78</v>
      </c>
      <c r="L16" s="120">
        <v>0.8387096774193549</v>
      </c>
      <c r="M16" s="121">
        <v>6</v>
      </c>
      <c r="N16" s="118">
        <v>0</v>
      </c>
      <c r="O16" s="83">
        <v>8</v>
      </c>
      <c r="P16" s="83">
        <v>1</v>
      </c>
      <c r="Q16" s="83">
        <v>16</v>
      </c>
      <c r="R16" s="83">
        <v>26</v>
      </c>
      <c r="S16" s="83">
        <v>8</v>
      </c>
      <c r="T16" s="83">
        <v>9</v>
      </c>
      <c r="U16" s="83">
        <v>2</v>
      </c>
      <c r="V16" s="83">
        <v>8</v>
      </c>
      <c r="W16" s="122">
        <v>0</v>
      </c>
      <c r="X16" s="122">
        <v>0</v>
      </c>
      <c r="Y16" s="117">
        <v>0</v>
      </c>
      <c r="Z16" s="118">
        <v>0</v>
      </c>
      <c r="AA16" s="83">
        <v>0</v>
      </c>
      <c r="AB16" s="83">
        <v>0</v>
      </c>
      <c r="AC16" s="83">
        <v>2</v>
      </c>
      <c r="AD16" s="83">
        <v>3</v>
      </c>
      <c r="AE16" s="83">
        <v>0</v>
      </c>
      <c r="AF16" s="83">
        <v>1</v>
      </c>
      <c r="AG16" s="83">
        <v>0</v>
      </c>
      <c r="AH16" s="83">
        <v>0</v>
      </c>
      <c r="AI16" s="122">
        <v>0</v>
      </c>
      <c r="AJ16" s="122">
        <v>0</v>
      </c>
      <c r="AK16" s="122">
        <v>0</v>
      </c>
      <c r="AL16" s="95">
        <f>+V16+W16+X16+Y16</f>
        <v>8</v>
      </c>
      <c r="AM16" s="123">
        <f>+AH16+AI16+AJ16+AK16</f>
        <v>0</v>
      </c>
      <c r="AN16" s="124">
        <f t="shared" si="2"/>
        <v>0</v>
      </c>
      <c r="AO16" s="124">
        <f t="shared" si="3"/>
        <v>0</v>
      </c>
    </row>
    <row r="17" spans="1:41" s="124" customFormat="1" ht="11.25">
      <c r="A17" s="95" t="s">
        <v>33</v>
      </c>
      <c r="B17" s="186" t="s">
        <v>92</v>
      </c>
      <c r="C17" s="118">
        <v>64</v>
      </c>
      <c r="D17" s="83">
        <v>40</v>
      </c>
      <c r="E17" s="83">
        <v>17</v>
      </c>
      <c r="F17" s="83">
        <v>0</v>
      </c>
      <c r="G17" s="83">
        <v>57</v>
      </c>
      <c r="H17" s="119">
        <v>0.890625</v>
      </c>
      <c r="I17" s="83">
        <v>1</v>
      </c>
      <c r="J17" s="83">
        <v>0</v>
      </c>
      <c r="K17" s="122">
        <v>56</v>
      </c>
      <c r="L17" s="185">
        <v>0.875</v>
      </c>
      <c r="M17" s="186">
        <v>4</v>
      </c>
      <c r="N17" s="118">
        <v>3</v>
      </c>
      <c r="O17" s="83">
        <v>7</v>
      </c>
      <c r="P17" s="83">
        <v>1</v>
      </c>
      <c r="Q17" s="83">
        <v>1</v>
      </c>
      <c r="R17" s="83">
        <v>13</v>
      </c>
      <c r="S17" s="83">
        <v>0</v>
      </c>
      <c r="T17" s="83">
        <v>14</v>
      </c>
      <c r="U17" s="83">
        <v>11</v>
      </c>
      <c r="V17" s="83">
        <v>6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1</v>
      </c>
      <c r="AE17" s="83">
        <v>0</v>
      </c>
      <c r="AF17" s="83">
        <v>2</v>
      </c>
      <c r="AG17" s="83">
        <v>1</v>
      </c>
      <c r="AH17" s="83">
        <v>0</v>
      </c>
      <c r="AI17" s="122">
        <v>0</v>
      </c>
      <c r="AJ17" s="122">
        <v>0</v>
      </c>
      <c r="AK17" s="122">
        <v>0</v>
      </c>
      <c r="AL17" s="95">
        <f>V17+W17+X17+Y17</f>
        <v>6</v>
      </c>
      <c r="AM17" s="123">
        <f>AH17+AI17+AJ17+AK17</f>
        <v>0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33</v>
      </c>
      <c r="B18" s="186" t="s">
        <v>93</v>
      </c>
      <c r="C18" s="118">
        <v>49</v>
      </c>
      <c r="D18" s="83">
        <v>37</v>
      </c>
      <c r="E18" s="83">
        <v>7</v>
      </c>
      <c r="F18" s="83">
        <v>1</v>
      </c>
      <c r="G18" s="83">
        <v>43</v>
      </c>
      <c r="H18" s="119">
        <v>0.8775510204081632</v>
      </c>
      <c r="I18" s="83">
        <v>0</v>
      </c>
      <c r="J18" s="83">
        <v>1</v>
      </c>
      <c r="K18" s="122">
        <v>42</v>
      </c>
      <c r="L18" s="185">
        <v>0.8571428571428571</v>
      </c>
      <c r="M18" s="186">
        <v>4</v>
      </c>
      <c r="N18" s="118">
        <v>2</v>
      </c>
      <c r="O18" s="83">
        <v>4</v>
      </c>
      <c r="P18" s="83">
        <v>0</v>
      </c>
      <c r="Q18" s="83">
        <v>5</v>
      </c>
      <c r="R18" s="83">
        <v>8</v>
      </c>
      <c r="S18" s="83">
        <v>11</v>
      </c>
      <c r="T18" s="83">
        <v>4</v>
      </c>
      <c r="U18" s="83">
        <v>4</v>
      </c>
      <c r="V18" s="83">
        <v>4</v>
      </c>
      <c r="W18" s="122">
        <v>0</v>
      </c>
      <c r="X18" s="122"/>
      <c r="Y18" s="117"/>
      <c r="Z18" s="118">
        <v>0</v>
      </c>
      <c r="AA18" s="83">
        <v>0</v>
      </c>
      <c r="AB18" s="83">
        <v>0</v>
      </c>
      <c r="AC18" s="83">
        <v>1</v>
      </c>
      <c r="AD18" s="83">
        <v>1</v>
      </c>
      <c r="AE18" s="83">
        <v>2</v>
      </c>
      <c r="AF18" s="83">
        <v>0</v>
      </c>
      <c r="AG18" s="83">
        <v>0</v>
      </c>
      <c r="AH18" s="83">
        <v>0</v>
      </c>
      <c r="AI18" s="122">
        <v>0</v>
      </c>
      <c r="AJ18" s="122"/>
      <c r="AK18" s="122"/>
      <c r="AL18" s="95">
        <f>V18+W18+X18+Y18</f>
        <v>4</v>
      </c>
      <c r="AM18" s="123">
        <f>AH18+AI18+AJ18+AK18</f>
        <v>0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33</v>
      </c>
      <c r="B19" s="83" t="s">
        <v>94</v>
      </c>
      <c r="C19" s="83">
        <v>96</v>
      </c>
      <c r="D19" s="83">
        <v>62</v>
      </c>
      <c r="E19" s="83">
        <v>9</v>
      </c>
      <c r="F19" s="83">
        <v>0</v>
      </c>
      <c r="G19" s="83">
        <v>71</v>
      </c>
      <c r="H19" s="119">
        <v>0.7395833333333334</v>
      </c>
      <c r="I19" s="83">
        <v>2</v>
      </c>
      <c r="J19" s="83">
        <v>0</v>
      </c>
      <c r="K19" s="83">
        <v>69</v>
      </c>
      <c r="L19" s="119">
        <v>0.71875</v>
      </c>
      <c r="M19" s="83">
        <v>6</v>
      </c>
      <c r="N19" s="83">
        <v>0</v>
      </c>
      <c r="O19" s="83">
        <v>24</v>
      </c>
      <c r="P19" s="83">
        <v>1</v>
      </c>
      <c r="Q19" s="83">
        <v>12</v>
      </c>
      <c r="R19" s="83">
        <v>11</v>
      </c>
      <c r="S19" s="83">
        <v>7</v>
      </c>
      <c r="T19" s="83">
        <v>9</v>
      </c>
      <c r="U19" s="83">
        <v>1</v>
      </c>
      <c r="V19" s="83">
        <v>4</v>
      </c>
      <c r="W19" s="83">
        <v>0</v>
      </c>
      <c r="X19" s="83">
        <v>0</v>
      </c>
      <c r="Y19" s="83">
        <v>0</v>
      </c>
      <c r="Z19" s="83">
        <v>0</v>
      </c>
      <c r="AA19" s="83">
        <v>3</v>
      </c>
      <c r="AB19" s="83">
        <v>0</v>
      </c>
      <c r="AC19" s="83">
        <v>1</v>
      </c>
      <c r="AD19" s="83">
        <v>1</v>
      </c>
      <c r="AE19" s="83">
        <v>0</v>
      </c>
      <c r="AF19" s="83">
        <v>1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95">
        <f>+V19+W19+X19+Y19</f>
        <v>4</v>
      </c>
      <c r="AM19" s="123">
        <f>+AH19+AI19+AJ19+AK19</f>
        <v>0</v>
      </c>
      <c r="AN19" s="124">
        <f t="shared" si="2"/>
        <v>0</v>
      </c>
      <c r="AO19" s="124">
        <f t="shared" si="3"/>
        <v>0</v>
      </c>
    </row>
    <row r="20" spans="1:39" s="124" customFormat="1" ht="11.25">
      <c r="A20" s="95" t="s">
        <v>33</v>
      </c>
      <c r="B20" s="83" t="s">
        <v>162</v>
      </c>
      <c r="C20" s="83">
        <v>119</v>
      </c>
      <c r="D20" s="83">
        <v>53</v>
      </c>
      <c r="E20" s="83">
        <v>36</v>
      </c>
      <c r="F20" s="83">
        <v>0</v>
      </c>
      <c r="G20" s="83">
        <v>89</v>
      </c>
      <c r="H20" s="119">
        <v>0.7478991596638656</v>
      </c>
      <c r="I20" s="83">
        <v>2</v>
      </c>
      <c r="J20" s="83">
        <v>0</v>
      </c>
      <c r="K20" s="83">
        <v>87</v>
      </c>
      <c r="L20" s="119">
        <v>0.7310924369747899</v>
      </c>
      <c r="M20" s="83">
        <v>6</v>
      </c>
      <c r="N20" s="83">
        <v>1</v>
      </c>
      <c r="O20" s="83">
        <v>4</v>
      </c>
      <c r="P20" s="83">
        <v>1</v>
      </c>
      <c r="Q20" s="83">
        <v>27</v>
      </c>
      <c r="R20" s="83">
        <v>27</v>
      </c>
      <c r="S20" s="83">
        <v>1</v>
      </c>
      <c r="T20" s="83">
        <v>13</v>
      </c>
      <c r="U20" s="83">
        <v>4</v>
      </c>
      <c r="V20" s="83">
        <v>9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3</v>
      </c>
      <c r="AD20" s="83">
        <v>2</v>
      </c>
      <c r="AE20" s="83">
        <v>0</v>
      </c>
      <c r="AF20" s="83">
        <v>1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95">
        <f>+V20+W20+X20+Y20</f>
        <v>9</v>
      </c>
      <c r="AM20" s="123">
        <f>+AH20+AI20+AJ20+AK20</f>
        <v>0</v>
      </c>
    </row>
    <row r="21" spans="1:41" s="124" customFormat="1" ht="11.25">
      <c r="A21" s="95" t="s">
        <v>33</v>
      </c>
      <c r="B21" s="83" t="s">
        <v>96</v>
      </c>
      <c r="C21" s="83">
        <v>119</v>
      </c>
      <c r="D21" s="83">
        <v>63</v>
      </c>
      <c r="E21" s="83">
        <v>32</v>
      </c>
      <c r="F21" s="83">
        <v>0</v>
      </c>
      <c r="G21" s="83">
        <v>95</v>
      </c>
      <c r="H21" s="119">
        <v>0.7983193277310925</v>
      </c>
      <c r="I21" s="83">
        <v>2</v>
      </c>
      <c r="J21" s="83">
        <v>1</v>
      </c>
      <c r="K21" s="83">
        <v>92</v>
      </c>
      <c r="L21" s="119">
        <v>0.773109243697479</v>
      </c>
      <c r="M21" s="83">
        <v>6</v>
      </c>
      <c r="N21" s="83">
        <v>1</v>
      </c>
      <c r="O21" s="83">
        <v>19</v>
      </c>
      <c r="P21" s="83">
        <v>2</v>
      </c>
      <c r="Q21" s="83">
        <v>16</v>
      </c>
      <c r="R21" s="83">
        <v>25</v>
      </c>
      <c r="S21" s="83">
        <v>3</v>
      </c>
      <c r="T21" s="83">
        <v>7</v>
      </c>
      <c r="U21" s="83">
        <v>12</v>
      </c>
      <c r="V21" s="83">
        <v>7</v>
      </c>
      <c r="W21" s="83">
        <v>0</v>
      </c>
      <c r="X21" s="83">
        <v>0</v>
      </c>
      <c r="Y21" s="83">
        <v>0</v>
      </c>
      <c r="Z21" s="83">
        <v>0</v>
      </c>
      <c r="AA21" s="83">
        <v>2</v>
      </c>
      <c r="AB21" s="83">
        <v>0</v>
      </c>
      <c r="AC21" s="83">
        <v>1</v>
      </c>
      <c r="AD21" s="83">
        <v>2</v>
      </c>
      <c r="AE21" s="83">
        <v>0</v>
      </c>
      <c r="AF21" s="83">
        <v>0</v>
      </c>
      <c r="AG21" s="83">
        <v>1</v>
      </c>
      <c r="AH21" s="83">
        <v>0</v>
      </c>
      <c r="AI21" s="83">
        <v>0</v>
      </c>
      <c r="AJ21" s="83">
        <v>0</v>
      </c>
      <c r="AK21" s="83">
        <v>0</v>
      </c>
      <c r="AL21" s="95">
        <f aca="true" t="shared" si="4" ref="AL21:AL32">V21+W21+X21+Y21</f>
        <v>7</v>
      </c>
      <c r="AM21" s="123">
        <f aca="true" t="shared" si="5" ref="AM21:AM32">AH21+AI21+AJ21+AK21</f>
        <v>0</v>
      </c>
      <c r="AN21" s="124">
        <f aca="true" t="shared" si="6" ref="AN21:AN52">N21+O21+P21+Q21+R21+S21+T21+U21+V21+W21+X21+Y21-K21</f>
        <v>0</v>
      </c>
      <c r="AO21" s="124">
        <f aca="true" t="shared" si="7" ref="AO21:AO52">Z21+AA21+AB21+AC21+AD21+AE21+AF21+AG21+AH21+AI21+AJ21+AK21-M21</f>
        <v>0</v>
      </c>
    </row>
    <row r="22" spans="1:41" s="124" customFormat="1" ht="11.25">
      <c r="A22" s="95" t="s">
        <v>33</v>
      </c>
      <c r="B22" s="83" t="s">
        <v>70</v>
      </c>
      <c r="C22" s="83">
        <v>66</v>
      </c>
      <c r="D22" s="83">
        <v>40</v>
      </c>
      <c r="E22" s="83">
        <v>15</v>
      </c>
      <c r="F22" s="83">
        <v>1</v>
      </c>
      <c r="G22" s="83">
        <v>54</v>
      </c>
      <c r="H22" s="119">
        <v>0.8181818181818182</v>
      </c>
      <c r="I22" s="83">
        <v>1</v>
      </c>
      <c r="J22" s="83">
        <v>0</v>
      </c>
      <c r="K22" s="83">
        <v>53</v>
      </c>
      <c r="L22" s="119">
        <v>0.803030303030303</v>
      </c>
      <c r="M22" s="83">
        <v>4</v>
      </c>
      <c r="N22" s="83">
        <v>2</v>
      </c>
      <c r="O22" s="83">
        <v>14</v>
      </c>
      <c r="P22" s="83">
        <v>2</v>
      </c>
      <c r="Q22" s="83">
        <v>2</v>
      </c>
      <c r="R22" s="83">
        <v>15</v>
      </c>
      <c r="S22" s="83">
        <v>9</v>
      </c>
      <c r="T22" s="83">
        <v>4</v>
      </c>
      <c r="U22" s="83">
        <v>0</v>
      </c>
      <c r="V22" s="83">
        <v>5</v>
      </c>
      <c r="W22" s="83">
        <v>0</v>
      </c>
      <c r="X22" s="83">
        <v>0</v>
      </c>
      <c r="Y22" s="83">
        <v>0</v>
      </c>
      <c r="Z22" s="83">
        <v>0</v>
      </c>
      <c r="AA22" s="83">
        <v>1</v>
      </c>
      <c r="AB22" s="83">
        <v>0</v>
      </c>
      <c r="AC22" s="83">
        <v>0</v>
      </c>
      <c r="AD22" s="83">
        <v>2</v>
      </c>
      <c r="AE22" s="83">
        <v>1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95">
        <f t="shared" si="4"/>
        <v>5</v>
      </c>
      <c r="AM22" s="123">
        <f t="shared" si="5"/>
        <v>0</v>
      </c>
      <c r="AN22" s="124">
        <f t="shared" si="6"/>
        <v>0</v>
      </c>
      <c r="AO22" s="124">
        <f t="shared" si="7"/>
        <v>0</v>
      </c>
    </row>
    <row r="23" spans="1:41" s="124" customFormat="1" ht="11.25">
      <c r="A23" s="95" t="s">
        <v>33</v>
      </c>
      <c r="B23" s="83" t="s">
        <v>97</v>
      </c>
      <c r="C23" s="83">
        <v>104</v>
      </c>
      <c r="D23" s="83">
        <v>53</v>
      </c>
      <c r="E23" s="83">
        <v>23</v>
      </c>
      <c r="F23" s="83">
        <v>0</v>
      </c>
      <c r="G23" s="83">
        <v>76</v>
      </c>
      <c r="H23" s="119">
        <v>0.7308</v>
      </c>
      <c r="I23" s="83">
        <v>4</v>
      </c>
      <c r="J23" s="83">
        <v>2</v>
      </c>
      <c r="K23" s="83">
        <v>70</v>
      </c>
      <c r="L23" s="119">
        <v>0.6730769230769231</v>
      </c>
      <c r="M23" s="83">
        <v>6</v>
      </c>
      <c r="N23" s="83">
        <v>3</v>
      </c>
      <c r="O23" s="83">
        <v>7</v>
      </c>
      <c r="P23" s="83">
        <v>2</v>
      </c>
      <c r="Q23" s="83">
        <v>9</v>
      </c>
      <c r="R23" s="83">
        <v>29</v>
      </c>
      <c r="S23" s="83">
        <v>3</v>
      </c>
      <c r="T23" s="83">
        <v>5</v>
      </c>
      <c r="U23" s="83">
        <v>8</v>
      </c>
      <c r="V23" s="83">
        <v>4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1</v>
      </c>
      <c r="AD23" s="83">
        <v>4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83">
        <v>0</v>
      </c>
      <c r="AL23" s="95">
        <f t="shared" si="4"/>
        <v>4</v>
      </c>
      <c r="AM23" s="123">
        <f t="shared" si="5"/>
        <v>0</v>
      </c>
      <c r="AN23" s="124">
        <f t="shared" si="6"/>
        <v>0</v>
      </c>
      <c r="AO23" s="124">
        <f t="shared" si="7"/>
        <v>0</v>
      </c>
    </row>
    <row r="24" spans="1:41" s="124" customFormat="1" ht="11.25">
      <c r="A24" s="95" t="s">
        <v>33</v>
      </c>
      <c r="B24" s="83" t="s">
        <v>124</v>
      </c>
      <c r="C24" s="83">
        <v>95</v>
      </c>
      <c r="D24" s="83">
        <v>34</v>
      </c>
      <c r="E24" s="83">
        <v>28</v>
      </c>
      <c r="F24" s="83">
        <v>1</v>
      </c>
      <c r="G24" s="83">
        <v>61</v>
      </c>
      <c r="H24" s="119">
        <v>0.6421052631578947</v>
      </c>
      <c r="I24" s="83">
        <v>0</v>
      </c>
      <c r="J24" s="83">
        <v>0</v>
      </c>
      <c r="K24" s="83">
        <v>61</v>
      </c>
      <c r="L24" s="119">
        <v>0.6421052631578947</v>
      </c>
      <c r="M24" s="83">
        <v>6</v>
      </c>
      <c r="N24" s="83">
        <v>1</v>
      </c>
      <c r="O24" s="83">
        <v>2</v>
      </c>
      <c r="P24" s="83">
        <v>1</v>
      </c>
      <c r="Q24" s="83">
        <v>12</v>
      </c>
      <c r="R24" s="83">
        <v>15</v>
      </c>
      <c r="S24" s="83">
        <v>14</v>
      </c>
      <c r="T24" s="83">
        <v>6</v>
      </c>
      <c r="U24" s="83">
        <v>4</v>
      </c>
      <c r="V24" s="83">
        <v>6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2</v>
      </c>
      <c r="AD24" s="83">
        <v>2</v>
      </c>
      <c r="AE24" s="83">
        <v>2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95">
        <f t="shared" si="4"/>
        <v>6</v>
      </c>
      <c r="AM24" s="123">
        <f t="shared" si="5"/>
        <v>0</v>
      </c>
      <c r="AN24" s="124">
        <f t="shared" si="6"/>
        <v>0</v>
      </c>
      <c r="AO24" s="124">
        <f t="shared" si="7"/>
        <v>0</v>
      </c>
    </row>
    <row r="25" spans="1:41" s="124" customFormat="1" ht="11.25">
      <c r="A25" s="95" t="s">
        <v>33</v>
      </c>
      <c r="B25" s="83" t="s">
        <v>98</v>
      </c>
      <c r="C25" s="83">
        <v>46</v>
      </c>
      <c r="D25" s="83">
        <v>38</v>
      </c>
      <c r="E25" s="83">
        <v>6</v>
      </c>
      <c r="F25" s="83">
        <v>0</v>
      </c>
      <c r="G25" s="83">
        <v>44</v>
      </c>
      <c r="H25" s="119">
        <v>0.9565217391304348</v>
      </c>
      <c r="I25" s="83">
        <v>0</v>
      </c>
      <c r="J25" s="83">
        <v>0</v>
      </c>
      <c r="K25" s="83">
        <v>44</v>
      </c>
      <c r="L25" s="119">
        <v>0.9565217391304348</v>
      </c>
      <c r="M25" s="83">
        <v>4</v>
      </c>
      <c r="N25" s="83">
        <v>1</v>
      </c>
      <c r="O25" s="83">
        <v>11</v>
      </c>
      <c r="P25" s="83">
        <v>0</v>
      </c>
      <c r="Q25" s="83">
        <v>1</v>
      </c>
      <c r="R25" s="83">
        <v>17</v>
      </c>
      <c r="S25" s="83">
        <v>1</v>
      </c>
      <c r="T25" s="83">
        <v>5</v>
      </c>
      <c r="U25" s="83">
        <v>6</v>
      </c>
      <c r="V25" s="83">
        <v>2</v>
      </c>
      <c r="W25" s="83">
        <v>0</v>
      </c>
      <c r="X25" s="83">
        <v>0</v>
      </c>
      <c r="Y25" s="83">
        <v>0</v>
      </c>
      <c r="Z25" s="83">
        <v>0</v>
      </c>
      <c r="AA25" s="83">
        <v>1</v>
      </c>
      <c r="AB25" s="83">
        <v>0</v>
      </c>
      <c r="AC25" s="83">
        <v>0</v>
      </c>
      <c r="AD25" s="83">
        <v>2</v>
      </c>
      <c r="AE25" s="83">
        <v>0</v>
      </c>
      <c r="AF25" s="83">
        <v>0</v>
      </c>
      <c r="AG25" s="83">
        <v>1</v>
      </c>
      <c r="AH25" s="83">
        <v>0</v>
      </c>
      <c r="AI25" s="83">
        <v>0</v>
      </c>
      <c r="AJ25" s="83">
        <v>0</v>
      </c>
      <c r="AK25" s="83">
        <v>0</v>
      </c>
      <c r="AL25" s="95">
        <f t="shared" si="4"/>
        <v>2</v>
      </c>
      <c r="AM25" s="123">
        <f t="shared" si="5"/>
        <v>0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33</v>
      </c>
      <c r="B26" s="83" t="s">
        <v>99</v>
      </c>
      <c r="C26" s="83">
        <v>186</v>
      </c>
      <c r="D26" s="83">
        <v>65</v>
      </c>
      <c r="E26" s="83">
        <v>101</v>
      </c>
      <c r="F26" s="83">
        <v>1</v>
      </c>
      <c r="G26" s="83">
        <v>165</v>
      </c>
      <c r="H26" s="119">
        <v>0.8870967741935484</v>
      </c>
      <c r="I26" s="83">
        <v>1</v>
      </c>
      <c r="J26" s="83">
        <v>2</v>
      </c>
      <c r="K26" s="83">
        <v>162</v>
      </c>
      <c r="L26" s="119">
        <v>0.8709677419354839</v>
      </c>
      <c r="M26" s="83">
        <v>8</v>
      </c>
      <c r="N26" s="83">
        <v>1</v>
      </c>
      <c r="O26" s="83">
        <v>8</v>
      </c>
      <c r="P26" s="83">
        <v>3</v>
      </c>
      <c r="Q26" s="83">
        <v>8</v>
      </c>
      <c r="R26" s="83">
        <v>53</v>
      </c>
      <c r="S26" s="83">
        <v>58</v>
      </c>
      <c r="T26" s="83">
        <v>7</v>
      </c>
      <c r="U26" s="83">
        <v>9</v>
      </c>
      <c r="V26" s="83">
        <v>15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3</v>
      </c>
      <c r="AE26" s="83">
        <v>4</v>
      </c>
      <c r="AF26" s="83">
        <v>0</v>
      </c>
      <c r="AG26" s="83">
        <v>0</v>
      </c>
      <c r="AH26" s="83">
        <v>1</v>
      </c>
      <c r="AI26" s="83">
        <v>0</v>
      </c>
      <c r="AJ26" s="83">
        <v>0</v>
      </c>
      <c r="AK26" s="83">
        <v>0</v>
      </c>
      <c r="AL26" s="95">
        <f t="shared" si="4"/>
        <v>15</v>
      </c>
      <c r="AM26" s="123">
        <f t="shared" si="5"/>
        <v>1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33</v>
      </c>
      <c r="B27" s="157" t="s">
        <v>100</v>
      </c>
      <c r="C27" s="127">
        <v>79</v>
      </c>
      <c r="D27" s="127">
        <v>23</v>
      </c>
      <c r="E27" s="127">
        <v>39</v>
      </c>
      <c r="F27" s="127">
        <v>2</v>
      </c>
      <c r="G27" s="127">
        <v>60</v>
      </c>
      <c r="H27" s="119">
        <v>0.759493670886076</v>
      </c>
      <c r="I27" s="127">
        <v>2</v>
      </c>
      <c r="J27" s="127">
        <v>4</v>
      </c>
      <c r="K27" s="128">
        <v>54</v>
      </c>
      <c r="L27" s="158">
        <v>0.6835443037974683</v>
      </c>
      <c r="M27" s="128">
        <v>6</v>
      </c>
      <c r="N27" s="132">
        <v>2</v>
      </c>
      <c r="O27" s="132">
        <v>5</v>
      </c>
      <c r="P27" s="132">
        <v>3</v>
      </c>
      <c r="Q27" s="132">
        <v>2</v>
      </c>
      <c r="R27" s="132">
        <v>26</v>
      </c>
      <c r="S27" s="132">
        <v>3</v>
      </c>
      <c r="T27" s="132">
        <v>7</v>
      </c>
      <c r="U27" s="132">
        <v>4</v>
      </c>
      <c r="V27" s="83">
        <v>2</v>
      </c>
      <c r="W27" s="83">
        <v>0</v>
      </c>
      <c r="X27" s="83">
        <v>0</v>
      </c>
      <c r="Y27" s="83">
        <v>0</v>
      </c>
      <c r="Z27" s="127">
        <v>0</v>
      </c>
      <c r="AA27" s="127">
        <v>0</v>
      </c>
      <c r="AB27" s="127">
        <v>0</v>
      </c>
      <c r="AC27" s="127">
        <v>0</v>
      </c>
      <c r="AD27" s="127">
        <v>5</v>
      </c>
      <c r="AE27" s="127">
        <v>0</v>
      </c>
      <c r="AF27" s="127">
        <v>1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95">
        <f t="shared" si="4"/>
        <v>2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33</v>
      </c>
      <c r="B28" s="83" t="s">
        <v>101</v>
      </c>
      <c r="C28" s="83">
        <v>149</v>
      </c>
      <c r="D28" s="83">
        <v>97</v>
      </c>
      <c r="E28" s="83">
        <v>23</v>
      </c>
      <c r="F28" s="83">
        <v>1</v>
      </c>
      <c r="G28" s="83">
        <v>119</v>
      </c>
      <c r="H28" s="119">
        <v>0.7986577181208053</v>
      </c>
      <c r="I28" s="83">
        <v>4</v>
      </c>
      <c r="J28" s="83">
        <v>1</v>
      </c>
      <c r="K28" s="83">
        <v>114</v>
      </c>
      <c r="L28" s="119">
        <v>0.7651006711409396</v>
      </c>
      <c r="M28" s="83">
        <v>8</v>
      </c>
      <c r="N28" s="83">
        <v>4</v>
      </c>
      <c r="O28" s="83">
        <v>10</v>
      </c>
      <c r="P28" s="83">
        <v>5</v>
      </c>
      <c r="Q28" s="83">
        <v>19</v>
      </c>
      <c r="R28" s="83">
        <v>27</v>
      </c>
      <c r="S28" s="83">
        <v>4</v>
      </c>
      <c r="T28" s="83">
        <v>28</v>
      </c>
      <c r="U28" s="83">
        <v>4</v>
      </c>
      <c r="V28" s="83">
        <v>13</v>
      </c>
      <c r="W28" s="83">
        <v>0</v>
      </c>
      <c r="X28" s="83">
        <v>0</v>
      </c>
      <c r="Y28" s="83">
        <v>0</v>
      </c>
      <c r="Z28" s="83">
        <v>0</v>
      </c>
      <c r="AA28" s="83">
        <v>1</v>
      </c>
      <c r="AB28" s="83">
        <v>0</v>
      </c>
      <c r="AC28" s="83">
        <v>2</v>
      </c>
      <c r="AD28" s="83">
        <v>2</v>
      </c>
      <c r="AE28" s="83">
        <v>0</v>
      </c>
      <c r="AF28" s="83">
        <v>2</v>
      </c>
      <c r="AG28" s="83">
        <v>0</v>
      </c>
      <c r="AH28" s="83">
        <v>1</v>
      </c>
      <c r="AI28" s="83">
        <v>0</v>
      </c>
      <c r="AJ28" s="83">
        <v>0</v>
      </c>
      <c r="AK28" s="83">
        <v>0</v>
      </c>
      <c r="AL28" s="95">
        <f t="shared" si="4"/>
        <v>13</v>
      </c>
      <c r="AM28" s="123">
        <f t="shared" si="5"/>
        <v>1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33</v>
      </c>
      <c r="B29" s="83" t="s">
        <v>102</v>
      </c>
      <c r="C29" s="83">
        <v>58</v>
      </c>
      <c r="D29" s="83">
        <v>26</v>
      </c>
      <c r="E29" s="83">
        <v>28</v>
      </c>
      <c r="F29" s="83">
        <v>0</v>
      </c>
      <c r="G29" s="83">
        <v>54</v>
      </c>
      <c r="H29" s="119">
        <v>0.9310344827586207</v>
      </c>
      <c r="I29" s="83">
        <v>4</v>
      </c>
      <c r="J29" s="83">
        <v>0</v>
      </c>
      <c r="K29" s="83">
        <v>50</v>
      </c>
      <c r="L29" s="119">
        <v>0.8620689655172413</v>
      </c>
      <c r="M29" s="83">
        <v>4</v>
      </c>
      <c r="N29" s="83">
        <v>0</v>
      </c>
      <c r="O29" s="83">
        <v>1</v>
      </c>
      <c r="P29" s="83">
        <v>3</v>
      </c>
      <c r="Q29" s="83">
        <v>23</v>
      </c>
      <c r="R29" s="83">
        <v>13</v>
      </c>
      <c r="S29" s="83">
        <v>2</v>
      </c>
      <c r="T29" s="83">
        <v>1</v>
      </c>
      <c r="U29" s="83">
        <v>1</v>
      </c>
      <c r="V29" s="83">
        <v>6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95">
        <f t="shared" si="4"/>
        <v>6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24" customFormat="1" ht="11.25">
      <c r="A30" s="95" t="s">
        <v>33</v>
      </c>
      <c r="B30" s="187">
        <v>62</v>
      </c>
      <c r="C30" s="83">
        <v>125</v>
      </c>
      <c r="D30" s="83">
        <v>64</v>
      </c>
      <c r="E30" s="83">
        <v>44</v>
      </c>
      <c r="F30" s="83">
        <v>1</v>
      </c>
      <c r="G30" s="83">
        <v>107</v>
      </c>
      <c r="H30" s="119">
        <v>0.856</v>
      </c>
      <c r="I30" s="83">
        <v>6</v>
      </c>
      <c r="J30" s="83">
        <v>1</v>
      </c>
      <c r="K30" s="83">
        <v>100</v>
      </c>
      <c r="L30" s="119">
        <v>0.8</v>
      </c>
      <c r="M30" s="83">
        <v>6</v>
      </c>
      <c r="N30" s="83">
        <v>3</v>
      </c>
      <c r="O30" s="83">
        <v>9</v>
      </c>
      <c r="P30" s="83">
        <v>1</v>
      </c>
      <c r="Q30" s="83">
        <v>10</v>
      </c>
      <c r="R30" s="83">
        <v>47</v>
      </c>
      <c r="S30" s="83">
        <v>3</v>
      </c>
      <c r="T30" s="83">
        <v>11</v>
      </c>
      <c r="U30" s="83">
        <v>9</v>
      </c>
      <c r="V30" s="83">
        <v>7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1</v>
      </c>
      <c r="AD30" s="83">
        <v>4</v>
      </c>
      <c r="AE30" s="83">
        <v>0</v>
      </c>
      <c r="AF30" s="83">
        <v>1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95">
        <f t="shared" si="4"/>
        <v>7</v>
      </c>
      <c r="AM30" s="123">
        <f t="shared" si="5"/>
        <v>0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33</v>
      </c>
      <c r="B31" s="83" t="s">
        <v>104</v>
      </c>
      <c r="C31" s="83">
        <v>98</v>
      </c>
      <c r="D31" s="83">
        <v>40</v>
      </c>
      <c r="E31" s="83">
        <v>47</v>
      </c>
      <c r="F31" s="83">
        <v>0</v>
      </c>
      <c r="G31" s="83">
        <v>87</v>
      </c>
      <c r="H31" s="119">
        <v>0.8877551020408163</v>
      </c>
      <c r="I31" s="83">
        <v>0</v>
      </c>
      <c r="J31" s="83">
        <v>0</v>
      </c>
      <c r="K31" s="83">
        <v>87</v>
      </c>
      <c r="L31" s="119">
        <v>0.8877551020408163</v>
      </c>
      <c r="M31" s="83">
        <v>6</v>
      </c>
      <c r="N31" s="83">
        <v>3</v>
      </c>
      <c r="O31" s="83">
        <v>10</v>
      </c>
      <c r="P31" s="83">
        <v>5</v>
      </c>
      <c r="Q31" s="83">
        <v>10</v>
      </c>
      <c r="R31" s="83">
        <v>29</v>
      </c>
      <c r="S31" s="83">
        <v>1</v>
      </c>
      <c r="T31" s="83">
        <v>9</v>
      </c>
      <c r="U31" s="83">
        <v>16</v>
      </c>
      <c r="V31" s="83">
        <v>4</v>
      </c>
      <c r="W31" s="83">
        <v>0</v>
      </c>
      <c r="X31" s="83">
        <v>0</v>
      </c>
      <c r="Y31" s="83">
        <v>0</v>
      </c>
      <c r="Z31" s="83">
        <v>0</v>
      </c>
      <c r="AA31" s="83">
        <v>1</v>
      </c>
      <c r="AB31" s="83">
        <v>0</v>
      </c>
      <c r="AC31" s="83">
        <v>1</v>
      </c>
      <c r="AD31" s="83">
        <v>3</v>
      </c>
      <c r="AE31" s="83">
        <v>0</v>
      </c>
      <c r="AF31" s="83">
        <v>0</v>
      </c>
      <c r="AG31" s="83">
        <v>1</v>
      </c>
      <c r="AH31" s="83">
        <v>0</v>
      </c>
      <c r="AI31" s="83">
        <v>0</v>
      </c>
      <c r="AJ31" s="83">
        <v>0</v>
      </c>
      <c r="AK31" s="83">
        <v>0</v>
      </c>
      <c r="AL31" s="95">
        <f t="shared" si="4"/>
        <v>4</v>
      </c>
      <c r="AM31" s="123">
        <f t="shared" si="5"/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33</v>
      </c>
      <c r="B32" s="83" t="s">
        <v>105</v>
      </c>
      <c r="C32" s="83">
        <v>117</v>
      </c>
      <c r="D32" s="83">
        <v>71</v>
      </c>
      <c r="E32" s="83">
        <v>0</v>
      </c>
      <c r="F32" s="83">
        <v>0</v>
      </c>
      <c r="G32" s="83">
        <v>88</v>
      </c>
      <c r="H32" s="119">
        <v>0.7521367521367521</v>
      </c>
      <c r="I32" s="83">
        <v>1</v>
      </c>
      <c r="J32" s="83">
        <v>1</v>
      </c>
      <c r="K32" s="83">
        <v>86</v>
      </c>
      <c r="L32" s="119">
        <v>0.7350427350427351</v>
      </c>
      <c r="M32" s="83">
        <v>6</v>
      </c>
      <c r="N32" s="83">
        <v>0</v>
      </c>
      <c r="O32" s="83">
        <v>9</v>
      </c>
      <c r="P32" s="83">
        <v>0</v>
      </c>
      <c r="Q32" s="83">
        <v>13</v>
      </c>
      <c r="R32" s="83">
        <v>20</v>
      </c>
      <c r="S32" s="83">
        <v>6</v>
      </c>
      <c r="T32" s="83">
        <v>16</v>
      </c>
      <c r="U32" s="83">
        <v>6</v>
      </c>
      <c r="V32" s="83">
        <v>16</v>
      </c>
      <c r="W32" s="83">
        <v>0</v>
      </c>
      <c r="X32" s="83">
        <v>0</v>
      </c>
      <c r="Y32" s="83">
        <v>0</v>
      </c>
      <c r="Z32" s="83">
        <v>0</v>
      </c>
      <c r="AA32" s="83">
        <v>1</v>
      </c>
      <c r="AB32" s="83">
        <v>0</v>
      </c>
      <c r="AC32" s="83">
        <v>1</v>
      </c>
      <c r="AD32" s="83">
        <v>2</v>
      </c>
      <c r="AE32" s="83">
        <v>0</v>
      </c>
      <c r="AF32" s="83">
        <v>1</v>
      </c>
      <c r="AG32" s="83">
        <v>0</v>
      </c>
      <c r="AH32" s="83">
        <v>1</v>
      </c>
      <c r="AI32" s="83">
        <v>0</v>
      </c>
      <c r="AJ32" s="83">
        <v>0</v>
      </c>
      <c r="AK32" s="83">
        <v>0</v>
      </c>
      <c r="AL32" s="95">
        <f t="shared" si="4"/>
        <v>16</v>
      </c>
      <c r="AM32" s="123">
        <f t="shared" si="5"/>
        <v>1</v>
      </c>
      <c r="AN32" s="124">
        <f t="shared" si="6"/>
        <v>0</v>
      </c>
      <c r="AO32" s="124">
        <f t="shared" si="7"/>
        <v>0</v>
      </c>
    </row>
    <row r="33" spans="1:41" s="124" customFormat="1" ht="11.25">
      <c r="A33" s="95" t="s">
        <v>33</v>
      </c>
      <c r="B33" s="117" t="s">
        <v>106</v>
      </c>
      <c r="C33" s="118">
        <v>42</v>
      </c>
      <c r="D33" s="83">
        <v>27</v>
      </c>
      <c r="E33" s="83">
        <v>6</v>
      </c>
      <c r="F33" s="83">
        <v>0</v>
      </c>
      <c r="G33" s="83">
        <v>33</v>
      </c>
      <c r="H33" s="119">
        <v>0.7857142857142857</v>
      </c>
      <c r="I33" s="83">
        <v>2</v>
      </c>
      <c r="J33" s="83">
        <v>0</v>
      </c>
      <c r="K33" s="83">
        <v>31</v>
      </c>
      <c r="L33" s="120">
        <v>0.7380952380952381</v>
      </c>
      <c r="M33" s="121">
        <v>4</v>
      </c>
      <c r="N33" s="118">
        <v>0</v>
      </c>
      <c r="O33" s="83">
        <v>2</v>
      </c>
      <c r="P33" s="83">
        <v>0</v>
      </c>
      <c r="Q33" s="83">
        <v>10</v>
      </c>
      <c r="R33" s="83">
        <v>8</v>
      </c>
      <c r="S33" s="83">
        <v>4</v>
      </c>
      <c r="T33" s="83">
        <v>4</v>
      </c>
      <c r="U33" s="83">
        <v>1</v>
      </c>
      <c r="V33" s="83">
        <v>2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2</v>
      </c>
      <c r="AD33" s="83">
        <v>1</v>
      </c>
      <c r="AE33" s="83">
        <v>0</v>
      </c>
      <c r="AF33" s="83">
        <v>1</v>
      </c>
      <c r="AG33" s="83">
        <v>0</v>
      </c>
      <c r="AH33" s="83">
        <v>0</v>
      </c>
      <c r="AI33" s="122">
        <v>0</v>
      </c>
      <c r="AJ33" s="122">
        <v>0</v>
      </c>
      <c r="AK33" s="122">
        <v>0</v>
      </c>
      <c r="AL33" s="95">
        <f>+V33+W33+X33+Y33</f>
        <v>2</v>
      </c>
      <c r="AM33" s="123">
        <f>+AH33+AI33+AJ33+AK33</f>
        <v>0</v>
      </c>
      <c r="AN33" s="124">
        <f t="shared" si="6"/>
        <v>0</v>
      </c>
      <c r="AO33" s="124">
        <f t="shared" si="7"/>
        <v>0</v>
      </c>
    </row>
    <row r="34" spans="1:41" s="124" customFormat="1" ht="11.25">
      <c r="A34" s="95" t="s">
        <v>33</v>
      </c>
      <c r="B34" s="117" t="s">
        <v>107</v>
      </c>
      <c r="C34" s="118">
        <v>78</v>
      </c>
      <c r="D34" s="83">
        <v>51</v>
      </c>
      <c r="E34" s="83">
        <v>17</v>
      </c>
      <c r="F34" s="83">
        <v>0</v>
      </c>
      <c r="G34" s="83">
        <v>68</v>
      </c>
      <c r="H34" s="119">
        <v>0.8717948717948718</v>
      </c>
      <c r="I34" s="83">
        <v>1</v>
      </c>
      <c r="J34" s="83">
        <v>0</v>
      </c>
      <c r="K34" s="83">
        <v>67</v>
      </c>
      <c r="L34" s="120">
        <v>0.8589743589743589</v>
      </c>
      <c r="M34" s="121">
        <v>6</v>
      </c>
      <c r="N34" s="118">
        <v>0</v>
      </c>
      <c r="O34" s="83">
        <v>18</v>
      </c>
      <c r="P34" s="83">
        <v>2</v>
      </c>
      <c r="Q34" s="83">
        <v>4</v>
      </c>
      <c r="R34" s="83">
        <v>26</v>
      </c>
      <c r="S34" s="83">
        <v>1</v>
      </c>
      <c r="T34" s="83">
        <v>9</v>
      </c>
      <c r="U34" s="83">
        <v>2</v>
      </c>
      <c r="V34" s="83">
        <v>5</v>
      </c>
      <c r="W34" s="122">
        <v>0</v>
      </c>
      <c r="X34" s="122">
        <v>0</v>
      </c>
      <c r="Y34" s="117">
        <v>0</v>
      </c>
      <c r="Z34" s="118">
        <v>0</v>
      </c>
      <c r="AA34" s="83">
        <v>2</v>
      </c>
      <c r="AB34" s="83">
        <v>0</v>
      </c>
      <c r="AC34" s="83">
        <v>0</v>
      </c>
      <c r="AD34" s="83">
        <v>3</v>
      </c>
      <c r="AE34" s="83">
        <v>0</v>
      </c>
      <c r="AF34" s="83">
        <v>1</v>
      </c>
      <c r="AG34" s="83">
        <v>0</v>
      </c>
      <c r="AH34" s="83">
        <v>0</v>
      </c>
      <c r="AI34" s="122">
        <v>0</v>
      </c>
      <c r="AJ34" s="122">
        <v>0</v>
      </c>
      <c r="AK34" s="122">
        <v>0</v>
      </c>
      <c r="AL34" s="95">
        <f>V34+W34+X34+Y34</f>
        <v>5</v>
      </c>
      <c r="AM34" s="123">
        <f>AH34+AI34+AJ34+AK34</f>
        <v>0</v>
      </c>
      <c r="AN34" s="124">
        <f t="shared" si="6"/>
        <v>0</v>
      </c>
      <c r="AO34" s="124">
        <f t="shared" si="7"/>
        <v>0</v>
      </c>
    </row>
    <row r="35" spans="1:41" s="124" customFormat="1" ht="11.25">
      <c r="A35" s="95" t="s">
        <v>33</v>
      </c>
      <c r="B35" s="117" t="s">
        <v>108</v>
      </c>
      <c r="C35" s="118">
        <v>116</v>
      </c>
      <c r="D35" s="83">
        <v>61</v>
      </c>
      <c r="E35" s="83">
        <v>32</v>
      </c>
      <c r="F35" s="83">
        <v>2</v>
      </c>
      <c r="G35" s="83">
        <v>91</v>
      </c>
      <c r="H35" s="119">
        <v>0.7844827586206896</v>
      </c>
      <c r="I35" s="83">
        <v>1</v>
      </c>
      <c r="J35" s="83">
        <v>0</v>
      </c>
      <c r="K35" s="83">
        <v>90</v>
      </c>
      <c r="L35" s="120">
        <v>0.7758620689655172</v>
      </c>
      <c r="M35" s="121">
        <v>6</v>
      </c>
      <c r="N35" s="118">
        <v>1</v>
      </c>
      <c r="O35" s="83">
        <v>16</v>
      </c>
      <c r="P35" s="83">
        <v>2</v>
      </c>
      <c r="Q35" s="83">
        <v>17</v>
      </c>
      <c r="R35" s="83">
        <v>20</v>
      </c>
      <c r="S35" s="83">
        <v>0</v>
      </c>
      <c r="T35" s="83">
        <v>24</v>
      </c>
      <c r="U35" s="83">
        <v>4</v>
      </c>
      <c r="V35" s="83">
        <v>6</v>
      </c>
      <c r="W35" s="122">
        <v>0</v>
      </c>
      <c r="X35" s="122">
        <v>0</v>
      </c>
      <c r="Y35" s="117">
        <v>0</v>
      </c>
      <c r="Z35" s="118">
        <v>0</v>
      </c>
      <c r="AA35" s="83">
        <v>1</v>
      </c>
      <c r="AB35" s="83">
        <v>0</v>
      </c>
      <c r="AC35" s="83">
        <v>1</v>
      </c>
      <c r="AD35" s="83">
        <v>2</v>
      </c>
      <c r="AE35" s="83">
        <v>0</v>
      </c>
      <c r="AF35" s="83">
        <v>2</v>
      </c>
      <c r="AG35" s="83">
        <v>0</v>
      </c>
      <c r="AH35" s="83">
        <v>0</v>
      </c>
      <c r="AI35" s="122">
        <v>0</v>
      </c>
      <c r="AJ35" s="122">
        <v>0</v>
      </c>
      <c r="AK35" s="122">
        <v>0</v>
      </c>
      <c r="AL35" s="95">
        <f>V35+W35+X35+Y35</f>
        <v>6</v>
      </c>
      <c r="AM35" s="123">
        <f>AH35+AI35+AJ35+AK35</f>
        <v>0</v>
      </c>
      <c r="AN35" s="124">
        <f t="shared" si="6"/>
        <v>0</v>
      </c>
      <c r="AO35" s="124">
        <f t="shared" si="7"/>
        <v>0</v>
      </c>
    </row>
    <row r="36" spans="1:41" s="124" customFormat="1" ht="11.25">
      <c r="A36" s="95" t="s">
        <v>33</v>
      </c>
      <c r="B36" s="117" t="s">
        <v>109</v>
      </c>
      <c r="C36" s="118">
        <v>82</v>
      </c>
      <c r="D36" s="83">
        <v>38</v>
      </c>
      <c r="E36" s="83">
        <v>31</v>
      </c>
      <c r="F36" s="83">
        <v>0</v>
      </c>
      <c r="G36" s="83">
        <v>69</v>
      </c>
      <c r="H36" s="119">
        <v>0.8414634146341463</v>
      </c>
      <c r="I36" s="83">
        <v>1</v>
      </c>
      <c r="J36" s="83">
        <v>1</v>
      </c>
      <c r="K36" s="83">
        <v>67</v>
      </c>
      <c r="L36" s="120">
        <v>0.8170731707317073</v>
      </c>
      <c r="M36" s="121">
        <v>6</v>
      </c>
      <c r="N36" s="118">
        <v>0</v>
      </c>
      <c r="O36" s="83">
        <v>31</v>
      </c>
      <c r="P36" s="83">
        <v>0</v>
      </c>
      <c r="Q36" s="83">
        <v>7</v>
      </c>
      <c r="R36" s="83">
        <v>6</v>
      </c>
      <c r="S36" s="83">
        <v>4</v>
      </c>
      <c r="T36" s="83">
        <v>2</v>
      </c>
      <c r="U36" s="83">
        <v>8</v>
      </c>
      <c r="V36" s="83">
        <v>9</v>
      </c>
      <c r="W36" s="122">
        <v>0</v>
      </c>
      <c r="X36" s="122">
        <v>0</v>
      </c>
      <c r="Y36" s="117">
        <v>0</v>
      </c>
      <c r="Z36" s="118">
        <v>0</v>
      </c>
      <c r="AA36" s="83">
        <v>4</v>
      </c>
      <c r="AB36" s="83">
        <v>0</v>
      </c>
      <c r="AC36" s="83">
        <v>0</v>
      </c>
      <c r="AD36" s="83">
        <v>0</v>
      </c>
      <c r="AE36" s="83">
        <v>0</v>
      </c>
      <c r="AF36" s="83">
        <v>0</v>
      </c>
      <c r="AG36" s="83">
        <v>1</v>
      </c>
      <c r="AH36" s="83">
        <v>1</v>
      </c>
      <c r="AI36" s="122">
        <v>0</v>
      </c>
      <c r="AJ36" s="122">
        <v>0</v>
      </c>
      <c r="AK36" s="122">
        <v>0</v>
      </c>
      <c r="AL36" s="95">
        <f>V36+W36+X36+Y36</f>
        <v>9</v>
      </c>
      <c r="AM36" s="123">
        <f>AH36+AI36+AJ36+AK36</f>
        <v>1</v>
      </c>
      <c r="AN36" s="124">
        <f t="shared" si="6"/>
        <v>0</v>
      </c>
      <c r="AO36" s="124">
        <f t="shared" si="7"/>
        <v>0</v>
      </c>
    </row>
    <row r="37" spans="1:41" s="124" customFormat="1" ht="11.25">
      <c r="A37" s="95" t="s">
        <v>33</v>
      </c>
      <c r="B37" s="117" t="s">
        <v>110</v>
      </c>
      <c r="C37" s="118">
        <v>104</v>
      </c>
      <c r="D37" s="83">
        <v>48</v>
      </c>
      <c r="E37" s="83">
        <v>34</v>
      </c>
      <c r="F37" s="83">
        <v>2</v>
      </c>
      <c r="G37" s="83">
        <v>80</v>
      </c>
      <c r="H37" s="119">
        <v>0.7692307692307693</v>
      </c>
      <c r="I37" s="83">
        <v>1</v>
      </c>
      <c r="J37" s="83">
        <v>1</v>
      </c>
      <c r="K37" s="83">
        <v>78</v>
      </c>
      <c r="L37" s="120">
        <v>0.75</v>
      </c>
      <c r="M37" s="121">
        <v>6</v>
      </c>
      <c r="N37" s="118">
        <v>0</v>
      </c>
      <c r="O37" s="83">
        <v>3</v>
      </c>
      <c r="P37" s="83">
        <v>0</v>
      </c>
      <c r="Q37" s="83">
        <v>2</v>
      </c>
      <c r="R37" s="83">
        <v>20</v>
      </c>
      <c r="S37" s="83">
        <v>7</v>
      </c>
      <c r="T37" s="83">
        <v>16</v>
      </c>
      <c r="U37" s="83">
        <v>26</v>
      </c>
      <c r="V37" s="83">
        <v>4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0</v>
      </c>
      <c r="AD37" s="83">
        <v>2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>V37+W37+X37+Y37</f>
        <v>4</v>
      </c>
      <c r="AM37" s="123">
        <f>AH37+AI37+AJ37+AK37</f>
        <v>0</v>
      </c>
      <c r="AN37" s="124">
        <f t="shared" si="6"/>
        <v>0</v>
      </c>
      <c r="AO37" s="124">
        <f t="shared" si="7"/>
        <v>0</v>
      </c>
    </row>
    <row r="38" spans="1:41" s="124" customFormat="1" ht="11.25">
      <c r="A38" s="95" t="s">
        <v>33</v>
      </c>
      <c r="B38" s="117" t="s">
        <v>111</v>
      </c>
      <c r="C38" s="118">
        <v>66</v>
      </c>
      <c r="D38" s="83">
        <v>36</v>
      </c>
      <c r="E38" s="83">
        <v>28</v>
      </c>
      <c r="F38" s="83">
        <v>1</v>
      </c>
      <c r="G38" s="83">
        <v>63</v>
      </c>
      <c r="H38" s="119">
        <v>0.9545454545454546</v>
      </c>
      <c r="I38" s="83">
        <v>0</v>
      </c>
      <c r="J38" s="83">
        <v>0</v>
      </c>
      <c r="K38" s="83">
        <v>63</v>
      </c>
      <c r="L38" s="120">
        <v>0.9545454545454546</v>
      </c>
      <c r="M38" s="121">
        <v>6</v>
      </c>
      <c r="N38" s="118">
        <v>3</v>
      </c>
      <c r="O38" s="83">
        <v>4</v>
      </c>
      <c r="P38" s="83">
        <v>0</v>
      </c>
      <c r="Q38" s="83">
        <v>2</v>
      </c>
      <c r="R38" s="83">
        <v>29</v>
      </c>
      <c r="S38" s="83">
        <v>2</v>
      </c>
      <c r="T38" s="83">
        <v>19</v>
      </c>
      <c r="U38" s="83">
        <v>1</v>
      </c>
      <c r="V38" s="83">
        <v>3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0</v>
      </c>
      <c r="AD38" s="83">
        <v>4</v>
      </c>
      <c r="AE38" s="83">
        <v>0</v>
      </c>
      <c r="AF38" s="83">
        <v>2</v>
      </c>
      <c r="AG38" s="83">
        <v>0</v>
      </c>
      <c r="AH38" s="83">
        <v>0</v>
      </c>
      <c r="AI38" s="122">
        <v>0</v>
      </c>
      <c r="AJ38" s="122">
        <v>0</v>
      </c>
      <c r="AK38" s="122">
        <v>0</v>
      </c>
      <c r="AL38" s="95">
        <f>V38+W38+X38+Y38</f>
        <v>3</v>
      </c>
      <c r="AM38" s="123">
        <f>AH38+AI38+AJ38+AK38</f>
        <v>0</v>
      </c>
      <c r="AN38" s="124">
        <f t="shared" si="6"/>
        <v>0</v>
      </c>
      <c r="AO38" s="124">
        <f t="shared" si="7"/>
        <v>0</v>
      </c>
    </row>
    <row r="39" spans="1:41" s="124" customFormat="1" ht="11.25">
      <c r="A39" s="95" t="s">
        <v>33</v>
      </c>
      <c r="B39" s="117" t="s">
        <v>112</v>
      </c>
      <c r="C39" s="118">
        <v>182</v>
      </c>
      <c r="D39" s="83">
        <v>127</v>
      </c>
      <c r="E39" s="83">
        <v>12</v>
      </c>
      <c r="F39" s="83">
        <v>2</v>
      </c>
      <c r="G39" s="83">
        <v>137</v>
      </c>
      <c r="H39" s="119">
        <v>0.7527472527472527</v>
      </c>
      <c r="I39" s="83">
        <v>2</v>
      </c>
      <c r="J39" s="83">
        <v>2</v>
      </c>
      <c r="K39" s="83">
        <v>133</v>
      </c>
      <c r="L39" s="120">
        <v>0.7307692307692307</v>
      </c>
      <c r="M39" s="121">
        <v>8</v>
      </c>
      <c r="N39" s="118">
        <v>6</v>
      </c>
      <c r="O39" s="83">
        <v>23</v>
      </c>
      <c r="P39" s="83">
        <v>7</v>
      </c>
      <c r="Q39" s="83">
        <v>48</v>
      </c>
      <c r="R39" s="83">
        <v>26</v>
      </c>
      <c r="S39" s="83">
        <v>1</v>
      </c>
      <c r="T39" s="83">
        <v>9</v>
      </c>
      <c r="U39" s="83">
        <v>8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2</v>
      </c>
      <c r="AB39" s="83">
        <v>0</v>
      </c>
      <c r="AC39" s="83">
        <v>4</v>
      </c>
      <c r="AD39" s="83">
        <v>2</v>
      </c>
      <c r="AE39" s="83">
        <v>0</v>
      </c>
      <c r="AF39" s="83">
        <v>0</v>
      </c>
      <c r="AG39" s="83">
        <v>0</v>
      </c>
      <c r="AH39" s="83">
        <v>0</v>
      </c>
      <c r="AI39" s="122">
        <v>0</v>
      </c>
      <c r="AJ39" s="122">
        <v>0</v>
      </c>
      <c r="AK39" s="122">
        <v>0</v>
      </c>
      <c r="AL39" s="95">
        <f>+V39+W39+X39+Y39</f>
        <v>5</v>
      </c>
      <c r="AM39" s="123">
        <f>+AH39+AI39+AJ39+AK39</f>
        <v>0</v>
      </c>
      <c r="AN39" s="124">
        <f t="shared" si="6"/>
        <v>0</v>
      </c>
      <c r="AO39" s="124">
        <f t="shared" si="7"/>
        <v>0</v>
      </c>
    </row>
    <row r="40" spans="1:41" s="124" customFormat="1" ht="11.25">
      <c r="A40" s="95" t="s">
        <v>33</v>
      </c>
      <c r="B40" s="117" t="s">
        <v>113</v>
      </c>
      <c r="C40" s="118">
        <v>100</v>
      </c>
      <c r="D40" s="83">
        <v>28</v>
      </c>
      <c r="E40" s="83">
        <v>63</v>
      </c>
      <c r="F40" s="83">
        <v>0</v>
      </c>
      <c r="G40" s="83">
        <v>91</v>
      </c>
      <c r="H40" s="119">
        <v>0.91</v>
      </c>
      <c r="I40" s="83">
        <v>2</v>
      </c>
      <c r="J40" s="83">
        <v>2</v>
      </c>
      <c r="K40" s="83">
        <v>87</v>
      </c>
      <c r="L40" s="120">
        <v>0.87</v>
      </c>
      <c r="M40" s="121">
        <v>6</v>
      </c>
      <c r="N40" s="118">
        <v>1</v>
      </c>
      <c r="O40" s="83">
        <v>6</v>
      </c>
      <c r="P40" s="83">
        <v>2</v>
      </c>
      <c r="Q40" s="83">
        <v>9</v>
      </c>
      <c r="R40" s="83">
        <v>16</v>
      </c>
      <c r="S40" s="83">
        <v>2</v>
      </c>
      <c r="T40" s="83">
        <v>32</v>
      </c>
      <c r="U40" s="83">
        <v>13</v>
      </c>
      <c r="V40" s="83">
        <v>6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1</v>
      </c>
      <c r="AE40" s="83">
        <v>0</v>
      </c>
      <c r="AF40" s="83">
        <v>3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>V40+W40+X40+Y40</f>
        <v>6</v>
      </c>
      <c r="AM40" s="123">
        <f>AH40+AI40+AJ40+AK40</f>
        <v>0</v>
      </c>
      <c r="AN40" s="124">
        <f t="shared" si="6"/>
        <v>0</v>
      </c>
      <c r="AO40" s="124">
        <f t="shared" si="7"/>
        <v>0</v>
      </c>
    </row>
    <row r="41" spans="1:41" s="124" customFormat="1" ht="11.25">
      <c r="A41" s="95" t="s">
        <v>33</v>
      </c>
      <c r="B41" s="117">
        <v>77</v>
      </c>
      <c r="C41" s="118">
        <v>69</v>
      </c>
      <c r="D41" s="83">
        <v>30</v>
      </c>
      <c r="E41" s="83">
        <v>30</v>
      </c>
      <c r="F41" s="83">
        <v>3</v>
      </c>
      <c r="G41" s="83">
        <v>57</v>
      </c>
      <c r="H41" s="119">
        <v>0.8260869565217391</v>
      </c>
      <c r="I41" s="83">
        <v>1</v>
      </c>
      <c r="J41" s="83">
        <v>2</v>
      </c>
      <c r="K41" s="83">
        <v>54</v>
      </c>
      <c r="L41" s="120">
        <v>0.782608695652174</v>
      </c>
      <c r="M41" s="121">
        <v>4</v>
      </c>
      <c r="N41" s="118">
        <v>3</v>
      </c>
      <c r="O41" s="83">
        <v>0</v>
      </c>
      <c r="P41" s="83">
        <v>2</v>
      </c>
      <c r="Q41" s="83">
        <v>0</v>
      </c>
      <c r="R41" s="83">
        <v>24</v>
      </c>
      <c r="S41" s="83">
        <v>0</v>
      </c>
      <c r="T41" s="83">
        <v>23</v>
      </c>
      <c r="U41" s="83">
        <v>2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0</v>
      </c>
      <c r="AD41" s="83">
        <v>2</v>
      </c>
      <c r="AE41" s="83">
        <v>0</v>
      </c>
      <c r="AF41" s="83">
        <v>2</v>
      </c>
      <c r="AG41" s="83">
        <v>0</v>
      </c>
      <c r="AH41" s="83">
        <v>0</v>
      </c>
      <c r="AI41" s="122">
        <v>0</v>
      </c>
      <c r="AJ41" s="122">
        <v>0</v>
      </c>
      <c r="AK41" s="122">
        <v>0</v>
      </c>
      <c r="AL41" s="95">
        <f>+V41+W41+X41+Y41</f>
        <v>0</v>
      </c>
      <c r="AM41" s="123">
        <f>+AH41+AI41+AJ41+AK41</f>
        <v>0</v>
      </c>
      <c r="AN41" s="124">
        <f t="shared" si="6"/>
        <v>0</v>
      </c>
      <c r="AO41" s="124">
        <f t="shared" si="7"/>
        <v>0</v>
      </c>
    </row>
    <row r="42" spans="1:41" s="124" customFormat="1" ht="11.25">
      <c r="A42" s="95" t="s">
        <v>33</v>
      </c>
      <c r="B42" s="134">
        <v>78</v>
      </c>
      <c r="C42" s="118">
        <v>84</v>
      </c>
      <c r="D42" s="83">
        <v>60</v>
      </c>
      <c r="E42" s="83">
        <v>10</v>
      </c>
      <c r="F42" s="83">
        <v>6</v>
      </c>
      <c r="G42" s="83">
        <v>64</v>
      </c>
      <c r="H42" s="119">
        <v>0.7619047619047619</v>
      </c>
      <c r="I42" s="83">
        <v>1</v>
      </c>
      <c r="J42" s="83">
        <v>0</v>
      </c>
      <c r="K42" s="83">
        <v>63</v>
      </c>
      <c r="L42" s="120">
        <v>0.75</v>
      </c>
      <c r="M42" s="121">
        <v>6</v>
      </c>
      <c r="N42" s="118">
        <v>4</v>
      </c>
      <c r="O42" s="83">
        <v>17</v>
      </c>
      <c r="P42" s="83">
        <v>0</v>
      </c>
      <c r="Q42" s="83">
        <v>6</v>
      </c>
      <c r="R42" s="83">
        <v>8</v>
      </c>
      <c r="S42" s="83">
        <v>0</v>
      </c>
      <c r="T42" s="83">
        <v>21</v>
      </c>
      <c r="U42" s="83">
        <v>2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2</v>
      </c>
      <c r="AB42" s="83">
        <v>0</v>
      </c>
      <c r="AC42" s="83">
        <v>0</v>
      </c>
      <c r="AD42" s="83">
        <v>1</v>
      </c>
      <c r="AE42" s="83">
        <v>0</v>
      </c>
      <c r="AF42" s="83">
        <v>3</v>
      </c>
      <c r="AG42" s="83">
        <v>0</v>
      </c>
      <c r="AH42" s="83">
        <v>0</v>
      </c>
      <c r="AI42" s="122">
        <v>0</v>
      </c>
      <c r="AJ42" s="122">
        <v>0</v>
      </c>
      <c r="AK42" s="122">
        <v>0</v>
      </c>
      <c r="AL42" s="95">
        <f aca="true" t="shared" si="8" ref="AL42:AL52">V42+W42+X42+Y42</f>
        <v>5</v>
      </c>
      <c r="AM42" s="123">
        <f aca="true" t="shared" si="9" ref="AM42:AM52">AH42+AI42+AJ42+AK42</f>
        <v>0</v>
      </c>
      <c r="AN42" s="124">
        <f t="shared" si="6"/>
        <v>0</v>
      </c>
      <c r="AO42" s="124">
        <f t="shared" si="7"/>
        <v>0</v>
      </c>
    </row>
    <row r="43" spans="1:41" s="124" customFormat="1" ht="11.25">
      <c r="A43" s="95" t="s">
        <v>33</v>
      </c>
      <c r="B43" s="88" t="s">
        <v>116</v>
      </c>
      <c r="C43" s="89">
        <v>53</v>
      </c>
      <c r="D43" s="84">
        <v>38</v>
      </c>
      <c r="E43" s="84">
        <v>8</v>
      </c>
      <c r="F43" s="84">
        <v>0</v>
      </c>
      <c r="G43" s="84">
        <v>46</v>
      </c>
      <c r="H43" s="85">
        <v>0.8679245283018868</v>
      </c>
      <c r="I43" s="84">
        <v>4</v>
      </c>
      <c r="J43" s="84">
        <v>2</v>
      </c>
      <c r="K43" s="86">
        <v>40</v>
      </c>
      <c r="L43" s="90">
        <v>0.7547169811320755</v>
      </c>
      <c r="M43" s="91">
        <v>4</v>
      </c>
      <c r="N43" s="92">
        <v>1</v>
      </c>
      <c r="O43" s="86">
        <v>4</v>
      </c>
      <c r="P43" s="86">
        <v>1</v>
      </c>
      <c r="Q43" s="86">
        <v>10</v>
      </c>
      <c r="R43" s="86">
        <v>13</v>
      </c>
      <c r="S43" s="86">
        <v>0</v>
      </c>
      <c r="T43" s="86">
        <v>2</v>
      </c>
      <c r="U43" s="86">
        <v>6</v>
      </c>
      <c r="V43" s="84">
        <v>3</v>
      </c>
      <c r="W43" s="93">
        <v>0</v>
      </c>
      <c r="X43" s="93">
        <v>0</v>
      </c>
      <c r="Y43" s="94">
        <v>0</v>
      </c>
      <c r="Z43" s="89">
        <v>0</v>
      </c>
      <c r="AA43" s="84">
        <v>0</v>
      </c>
      <c r="AB43" s="84">
        <v>0</v>
      </c>
      <c r="AC43" s="84">
        <v>1</v>
      </c>
      <c r="AD43" s="84">
        <v>2</v>
      </c>
      <c r="AE43" s="84">
        <v>0</v>
      </c>
      <c r="AF43" s="84">
        <v>0</v>
      </c>
      <c r="AG43" s="84">
        <v>1</v>
      </c>
      <c r="AH43" s="84">
        <v>0</v>
      </c>
      <c r="AI43" s="93">
        <v>0</v>
      </c>
      <c r="AJ43" s="93">
        <v>0</v>
      </c>
      <c r="AK43" s="93">
        <v>0</v>
      </c>
      <c r="AL43" s="95">
        <f t="shared" si="8"/>
        <v>3</v>
      </c>
      <c r="AM43" s="123">
        <f t="shared" si="9"/>
        <v>0</v>
      </c>
      <c r="AN43" s="124">
        <f t="shared" si="6"/>
        <v>0</v>
      </c>
      <c r="AO43" s="124">
        <f t="shared" si="7"/>
        <v>0</v>
      </c>
    </row>
    <row r="44" spans="1:41" s="124" customFormat="1" ht="11.25">
      <c r="A44" s="95" t="s">
        <v>33</v>
      </c>
      <c r="B44" s="117" t="s">
        <v>125</v>
      </c>
      <c r="C44" s="118">
        <v>63</v>
      </c>
      <c r="D44" s="83">
        <v>28</v>
      </c>
      <c r="E44" s="83">
        <v>25</v>
      </c>
      <c r="F44" s="83">
        <v>1</v>
      </c>
      <c r="G44" s="83">
        <v>52</v>
      </c>
      <c r="H44" s="119">
        <v>0.8253968253968254</v>
      </c>
      <c r="I44" s="83">
        <v>2</v>
      </c>
      <c r="J44" s="83">
        <v>0</v>
      </c>
      <c r="K44" s="83">
        <v>50</v>
      </c>
      <c r="L44" s="120">
        <v>0.7936507936507936</v>
      </c>
      <c r="M44" s="121">
        <v>4</v>
      </c>
      <c r="N44" s="118">
        <v>1</v>
      </c>
      <c r="O44" s="83">
        <v>2</v>
      </c>
      <c r="P44" s="83">
        <v>0</v>
      </c>
      <c r="Q44" s="83">
        <v>11</v>
      </c>
      <c r="R44" s="83">
        <v>14</v>
      </c>
      <c r="S44" s="83">
        <v>0</v>
      </c>
      <c r="T44" s="83">
        <v>11</v>
      </c>
      <c r="U44" s="83">
        <v>9</v>
      </c>
      <c r="V44" s="83">
        <v>2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1</v>
      </c>
      <c r="AD44" s="83">
        <v>1</v>
      </c>
      <c r="AE44" s="83">
        <v>0</v>
      </c>
      <c r="AF44" s="83">
        <v>1</v>
      </c>
      <c r="AG44" s="83">
        <v>1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2</v>
      </c>
      <c r="AM44" s="123">
        <f t="shared" si="9"/>
        <v>0</v>
      </c>
      <c r="AN44" s="124">
        <f t="shared" si="6"/>
        <v>0</v>
      </c>
      <c r="AO44" s="124">
        <f t="shared" si="7"/>
        <v>0</v>
      </c>
    </row>
    <row r="45" spans="1:41" s="124" customFormat="1" ht="11.25">
      <c r="A45" s="95" t="s">
        <v>33</v>
      </c>
      <c r="B45" s="117" t="s">
        <v>117</v>
      </c>
      <c r="C45" s="118">
        <v>63</v>
      </c>
      <c r="D45" s="83">
        <v>39</v>
      </c>
      <c r="E45" s="83">
        <v>10</v>
      </c>
      <c r="F45" s="83">
        <v>0</v>
      </c>
      <c r="G45" s="83">
        <v>49</v>
      </c>
      <c r="H45" s="119">
        <v>0.7777777777777778</v>
      </c>
      <c r="I45" s="83">
        <v>1</v>
      </c>
      <c r="J45" s="83">
        <v>3</v>
      </c>
      <c r="K45" s="83">
        <v>45</v>
      </c>
      <c r="L45" s="120">
        <v>0.7142857142857143</v>
      </c>
      <c r="M45" s="121">
        <v>4</v>
      </c>
      <c r="N45" s="118">
        <v>0</v>
      </c>
      <c r="O45" s="83">
        <v>5</v>
      </c>
      <c r="P45" s="83">
        <v>0</v>
      </c>
      <c r="Q45" s="83">
        <v>13</v>
      </c>
      <c r="R45" s="83">
        <v>16</v>
      </c>
      <c r="S45" s="83">
        <v>5</v>
      </c>
      <c r="T45" s="83">
        <v>1</v>
      </c>
      <c r="U45" s="83">
        <v>2</v>
      </c>
      <c r="V45" s="83">
        <v>3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2</v>
      </c>
      <c r="AD45" s="83">
        <v>2</v>
      </c>
      <c r="AE45" s="83">
        <v>0</v>
      </c>
      <c r="AF45" s="83">
        <v>0</v>
      </c>
      <c r="AG45" s="83">
        <v>0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8"/>
        <v>3</v>
      </c>
      <c r="AM45" s="123">
        <f t="shared" si="9"/>
        <v>0</v>
      </c>
      <c r="AN45" s="124">
        <f t="shared" si="6"/>
        <v>0</v>
      </c>
      <c r="AO45" s="124">
        <f t="shared" si="7"/>
        <v>0</v>
      </c>
    </row>
    <row r="46" spans="1:41" s="124" customFormat="1" ht="11.25">
      <c r="A46" s="95" t="s">
        <v>33</v>
      </c>
      <c r="B46" s="117" t="s">
        <v>118</v>
      </c>
      <c r="C46" s="118">
        <v>138</v>
      </c>
      <c r="D46" s="83">
        <v>65</v>
      </c>
      <c r="E46" s="83">
        <v>51</v>
      </c>
      <c r="F46" s="83">
        <v>1</v>
      </c>
      <c r="G46" s="83">
        <v>115</v>
      </c>
      <c r="H46" s="119">
        <v>0.8333333333333334</v>
      </c>
      <c r="I46" s="83">
        <v>3</v>
      </c>
      <c r="J46" s="83">
        <v>2</v>
      </c>
      <c r="K46" s="83">
        <v>110</v>
      </c>
      <c r="L46" s="120">
        <v>0.7971014492753623</v>
      </c>
      <c r="M46" s="121">
        <v>6</v>
      </c>
      <c r="N46" s="118">
        <v>1</v>
      </c>
      <c r="O46" s="83">
        <v>9</v>
      </c>
      <c r="P46" s="83">
        <v>2</v>
      </c>
      <c r="Q46" s="83">
        <v>7</v>
      </c>
      <c r="R46" s="83">
        <v>45</v>
      </c>
      <c r="S46" s="83">
        <v>8</v>
      </c>
      <c r="T46" s="83">
        <v>11</v>
      </c>
      <c r="U46" s="83">
        <v>14</v>
      </c>
      <c r="V46" s="83">
        <v>13</v>
      </c>
      <c r="W46" s="122">
        <v>0</v>
      </c>
      <c r="X46" s="122">
        <v>0</v>
      </c>
      <c r="Y46" s="117">
        <v>0</v>
      </c>
      <c r="Z46" s="118">
        <v>0</v>
      </c>
      <c r="AA46" s="83">
        <v>0</v>
      </c>
      <c r="AB46" s="83">
        <v>0</v>
      </c>
      <c r="AC46" s="83">
        <v>0</v>
      </c>
      <c r="AD46" s="83">
        <v>4</v>
      </c>
      <c r="AE46" s="83">
        <v>0</v>
      </c>
      <c r="AF46" s="83">
        <v>0</v>
      </c>
      <c r="AG46" s="83">
        <v>1</v>
      </c>
      <c r="AH46" s="83">
        <v>1</v>
      </c>
      <c r="AI46" s="122">
        <v>0</v>
      </c>
      <c r="AJ46" s="122">
        <v>0</v>
      </c>
      <c r="AK46" s="122">
        <v>0</v>
      </c>
      <c r="AL46" s="95">
        <f t="shared" si="8"/>
        <v>13</v>
      </c>
      <c r="AM46" s="123">
        <f t="shared" si="9"/>
        <v>1</v>
      </c>
      <c r="AN46" s="124">
        <f t="shared" si="6"/>
        <v>0</v>
      </c>
      <c r="AO46" s="124">
        <f t="shared" si="7"/>
        <v>0</v>
      </c>
    </row>
    <row r="47" spans="1:41" s="124" customFormat="1" ht="11.25">
      <c r="A47" s="95" t="s">
        <v>33</v>
      </c>
      <c r="B47" s="117" t="s">
        <v>119</v>
      </c>
      <c r="C47" s="118">
        <v>69</v>
      </c>
      <c r="D47" s="83">
        <v>0</v>
      </c>
      <c r="E47" s="83">
        <v>23</v>
      </c>
      <c r="F47" s="83">
        <v>2</v>
      </c>
      <c r="G47" s="83">
        <v>54</v>
      </c>
      <c r="H47" s="119">
        <v>0.782608695652174</v>
      </c>
      <c r="I47" s="83">
        <v>0</v>
      </c>
      <c r="J47" s="83">
        <v>3</v>
      </c>
      <c r="K47" s="83">
        <v>49</v>
      </c>
      <c r="L47" s="120">
        <v>0.7101449275362319</v>
      </c>
      <c r="M47" s="121">
        <v>4</v>
      </c>
      <c r="N47" s="118">
        <v>0</v>
      </c>
      <c r="O47" s="83">
        <v>0</v>
      </c>
      <c r="P47" s="83">
        <v>0</v>
      </c>
      <c r="Q47" s="83">
        <v>2</v>
      </c>
      <c r="R47" s="83">
        <v>18</v>
      </c>
      <c r="S47" s="83">
        <v>5</v>
      </c>
      <c r="T47" s="83">
        <v>11</v>
      </c>
      <c r="U47" s="83">
        <v>4</v>
      </c>
      <c r="V47" s="83">
        <v>9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2</v>
      </c>
      <c r="AE47" s="83">
        <v>0</v>
      </c>
      <c r="AF47" s="83">
        <v>1</v>
      </c>
      <c r="AG47" s="83">
        <v>0</v>
      </c>
      <c r="AH47" s="83">
        <v>1</v>
      </c>
      <c r="AI47" s="122">
        <v>0</v>
      </c>
      <c r="AJ47" s="122">
        <v>0</v>
      </c>
      <c r="AK47" s="122">
        <v>0</v>
      </c>
      <c r="AL47" s="95">
        <f t="shared" si="8"/>
        <v>9</v>
      </c>
      <c r="AM47" s="123">
        <f t="shared" si="9"/>
        <v>1</v>
      </c>
      <c r="AN47" s="124">
        <f t="shared" si="6"/>
        <v>0</v>
      </c>
      <c r="AO47" s="124">
        <f t="shared" si="7"/>
        <v>0</v>
      </c>
    </row>
    <row r="48" spans="1:41" s="124" customFormat="1" ht="11.25">
      <c r="A48" s="95" t="s">
        <v>33</v>
      </c>
      <c r="B48" s="88" t="s">
        <v>120</v>
      </c>
      <c r="C48" s="89">
        <v>63</v>
      </c>
      <c r="D48" s="84">
        <v>48</v>
      </c>
      <c r="E48" s="84">
        <v>14</v>
      </c>
      <c r="F48" s="84">
        <v>0</v>
      </c>
      <c r="G48" s="84">
        <v>62</v>
      </c>
      <c r="H48" s="85">
        <v>0.9841269841269841</v>
      </c>
      <c r="I48" s="84">
        <v>0</v>
      </c>
      <c r="J48" s="84">
        <v>0</v>
      </c>
      <c r="K48" s="86">
        <v>60</v>
      </c>
      <c r="L48" s="90">
        <v>0.9523809523809523</v>
      </c>
      <c r="M48" s="91">
        <v>4</v>
      </c>
      <c r="N48" s="92">
        <v>0</v>
      </c>
      <c r="O48" s="86">
        <v>19</v>
      </c>
      <c r="P48" s="86">
        <v>2</v>
      </c>
      <c r="Q48" s="86">
        <v>8</v>
      </c>
      <c r="R48" s="86">
        <v>17</v>
      </c>
      <c r="S48" s="86">
        <v>0</v>
      </c>
      <c r="T48" s="86">
        <v>6</v>
      </c>
      <c r="U48" s="86">
        <v>6</v>
      </c>
      <c r="V48" s="84">
        <v>2</v>
      </c>
      <c r="W48" s="93">
        <v>0</v>
      </c>
      <c r="X48" s="93">
        <v>0</v>
      </c>
      <c r="Y48" s="94">
        <v>0</v>
      </c>
      <c r="Z48" s="89">
        <v>0</v>
      </c>
      <c r="AA48" s="84">
        <v>2</v>
      </c>
      <c r="AB48" s="84">
        <v>0</v>
      </c>
      <c r="AC48" s="84">
        <v>0</v>
      </c>
      <c r="AD48" s="84">
        <v>2</v>
      </c>
      <c r="AE48" s="84">
        <v>0</v>
      </c>
      <c r="AF48" s="84">
        <v>0</v>
      </c>
      <c r="AG48" s="84">
        <v>0</v>
      </c>
      <c r="AH48" s="84">
        <v>0</v>
      </c>
      <c r="AI48" s="93">
        <v>0</v>
      </c>
      <c r="AJ48" s="93">
        <v>0</v>
      </c>
      <c r="AK48" s="93">
        <v>0</v>
      </c>
      <c r="AL48" s="95">
        <f t="shared" si="8"/>
        <v>2</v>
      </c>
      <c r="AM48" s="123">
        <f t="shared" si="9"/>
        <v>0</v>
      </c>
      <c r="AN48" s="124">
        <f t="shared" si="6"/>
        <v>0</v>
      </c>
      <c r="AO48" s="124">
        <f t="shared" si="7"/>
        <v>0</v>
      </c>
    </row>
    <row r="49" spans="1:41" s="124" customFormat="1" ht="11.25">
      <c r="A49" s="95" t="s">
        <v>33</v>
      </c>
      <c r="B49" s="117" t="s">
        <v>121</v>
      </c>
      <c r="C49" s="118">
        <v>73</v>
      </c>
      <c r="D49" s="83">
        <v>51</v>
      </c>
      <c r="E49" s="83">
        <v>4</v>
      </c>
      <c r="F49" s="83">
        <v>0</v>
      </c>
      <c r="G49" s="83">
        <v>55</v>
      </c>
      <c r="H49" s="119">
        <v>0.7534246575342466</v>
      </c>
      <c r="I49" s="83">
        <v>0</v>
      </c>
      <c r="J49" s="83">
        <v>4</v>
      </c>
      <c r="K49" s="83">
        <v>51</v>
      </c>
      <c r="L49" s="120">
        <v>0.6986301369863014</v>
      </c>
      <c r="M49" s="121">
        <v>6</v>
      </c>
      <c r="N49" s="118">
        <v>0</v>
      </c>
      <c r="O49" s="83">
        <v>15</v>
      </c>
      <c r="P49" s="83">
        <v>2</v>
      </c>
      <c r="Q49" s="83">
        <v>15</v>
      </c>
      <c r="R49" s="83">
        <v>10</v>
      </c>
      <c r="S49" s="83">
        <v>0</v>
      </c>
      <c r="T49" s="83">
        <v>6</v>
      </c>
      <c r="U49" s="83">
        <v>1</v>
      </c>
      <c r="V49" s="83">
        <v>2</v>
      </c>
      <c r="W49" s="122">
        <v>0</v>
      </c>
      <c r="X49" s="122">
        <v>0</v>
      </c>
      <c r="Y49" s="117">
        <v>0</v>
      </c>
      <c r="Z49" s="118">
        <v>0</v>
      </c>
      <c r="AA49" s="83">
        <v>2</v>
      </c>
      <c r="AB49" s="83">
        <v>0</v>
      </c>
      <c r="AC49" s="83">
        <v>2</v>
      </c>
      <c r="AD49" s="83">
        <v>1</v>
      </c>
      <c r="AE49" s="83">
        <v>0</v>
      </c>
      <c r="AF49" s="83">
        <v>1</v>
      </c>
      <c r="AG49" s="83">
        <v>0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8"/>
        <v>2</v>
      </c>
      <c r="AM49" s="123">
        <f t="shared" si="9"/>
        <v>0</v>
      </c>
      <c r="AN49" s="124">
        <f t="shared" si="6"/>
        <v>0</v>
      </c>
      <c r="AO49" s="124">
        <f t="shared" si="7"/>
        <v>0</v>
      </c>
    </row>
    <row r="50" spans="1:41" s="124" customFormat="1" ht="11.25">
      <c r="A50" s="95" t="s">
        <v>33</v>
      </c>
      <c r="B50" s="117" t="s">
        <v>126</v>
      </c>
      <c r="C50" s="118">
        <v>99</v>
      </c>
      <c r="D50" s="83">
        <v>54</v>
      </c>
      <c r="E50" s="83">
        <v>26</v>
      </c>
      <c r="F50" s="83">
        <v>0</v>
      </c>
      <c r="G50" s="83">
        <v>80</v>
      </c>
      <c r="H50" s="119">
        <v>0.8080808080808081</v>
      </c>
      <c r="I50" s="83">
        <v>1</v>
      </c>
      <c r="J50" s="83">
        <v>0</v>
      </c>
      <c r="K50" s="83">
        <v>79</v>
      </c>
      <c r="L50" s="120">
        <v>0.797979797979798</v>
      </c>
      <c r="M50" s="121">
        <v>6</v>
      </c>
      <c r="N50" s="118">
        <v>1</v>
      </c>
      <c r="O50" s="83">
        <v>6</v>
      </c>
      <c r="P50" s="83">
        <v>2</v>
      </c>
      <c r="Q50" s="83">
        <v>26</v>
      </c>
      <c r="R50" s="83">
        <v>5</v>
      </c>
      <c r="S50" s="83">
        <v>2</v>
      </c>
      <c r="T50" s="83">
        <v>10</v>
      </c>
      <c r="U50" s="83">
        <v>4</v>
      </c>
      <c r="V50" s="83">
        <v>23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3</v>
      </c>
      <c r="AD50" s="83">
        <v>0</v>
      </c>
      <c r="AE50" s="83">
        <v>0</v>
      </c>
      <c r="AF50" s="83">
        <v>1</v>
      </c>
      <c r="AG50" s="83">
        <v>0</v>
      </c>
      <c r="AH50" s="83">
        <v>2</v>
      </c>
      <c r="AI50" s="122">
        <v>0</v>
      </c>
      <c r="AJ50" s="122">
        <v>0</v>
      </c>
      <c r="AK50" s="122">
        <v>0</v>
      </c>
      <c r="AL50" s="95">
        <f t="shared" si="8"/>
        <v>23</v>
      </c>
      <c r="AM50" s="123">
        <f t="shared" si="9"/>
        <v>2</v>
      </c>
      <c r="AN50" s="124">
        <f t="shared" si="6"/>
        <v>0</v>
      </c>
      <c r="AO50" s="124">
        <f t="shared" si="7"/>
        <v>0</v>
      </c>
    </row>
    <row r="51" spans="1:41" s="124" customFormat="1" ht="11.25">
      <c r="A51" s="95" t="s">
        <v>33</v>
      </c>
      <c r="B51" s="117" t="s">
        <v>122</v>
      </c>
      <c r="C51" s="118">
        <v>95</v>
      </c>
      <c r="D51" s="83">
        <v>62</v>
      </c>
      <c r="E51" s="83">
        <v>22</v>
      </c>
      <c r="F51" s="83">
        <v>0</v>
      </c>
      <c r="G51" s="83">
        <v>84</v>
      </c>
      <c r="H51" s="119">
        <v>0.8842105263157894</v>
      </c>
      <c r="I51" s="83">
        <v>1</v>
      </c>
      <c r="J51" s="83">
        <v>3</v>
      </c>
      <c r="K51" s="83">
        <v>80</v>
      </c>
      <c r="L51" s="120">
        <v>0.8421052631578947</v>
      </c>
      <c r="M51" s="121">
        <v>6</v>
      </c>
      <c r="N51" s="118">
        <v>3</v>
      </c>
      <c r="O51" s="83">
        <v>17</v>
      </c>
      <c r="P51" s="83">
        <v>4</v>
      </c>
      <c r="Q51" s="83">
        <v>26</v>
      </c>
      <c r="R51" s="83">
        <v>14</v>
      </c>
      <c r="S51" s="83">
        <v>0</v>
      </c>
      <c r="T51" s="83">
        <v>9</v>
      </c>
      <c r="U51" s="83">
        <v>5</v>
      </c>
      <c r="V51" s="83">
        <v>2</v>
      </c>
      <c r="W51" s="122">
        <v>0</v>
      </c>
      <c r="X51" s="122">
        <v>0</v>
      </c>
      <c r="Y51" s="117">
        <v>0</v>
      </c>
      <c r="Z51" s="118">
        <v>0</v>
      </c>
      <c r="AA51" s="83">
        <v>2</v>
      </c>
      <c r="AB51" s="83">
        <v>0</v>
      </c>
      <c r="AC51" s="83">
        <v>2</v>
      </c>
      <c r="AD51" s="83">
        <v>1</v>
      </c>
      <c r="AE51" s="83">
        <v>0</v>
      </c>
      <c r="AF51" s="83">
        <v>1</v>
      </c>
      <c r="AG51" s="83">
        <v>0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8"/>
        <v>2</v>
      </c>
      <c r="AM51" s="123">
        <f t="shared" si="9"/>
        <v>0</v>
      </c>
      <c r="AN51" s="124">
        <f t="shared" si="6"/>
        <v>0</v>
      </c>
      <c r="AO51" s="124">
        <f t="shared" si="7"/>
        <v>0</v>
      </c>
    </row>
    <row r="52" spans="1:41" s="124" customFormat="1" ht="12" thickBot="1">
      <c r="A52" s="95" t="s">
        <v>33</v>
      </c>
      <c r="B52" s="117" t="s">
        <v>72</v>
      </c>
      <c r="C52" s="118">
        <v>63</v>
      </c>
      <c r="D52" s="83">
        <v>42</v>
      </c>
      <c r="E52" s="83">
        <v>13</v>
      </c>
      <c r="F52" s="83">
        <v>0</v>
      </c>
      <c r="G52" s="83">
        <v>55</v>
      </c>
      <c r="H52" s="119">
        <v>0.873015873015873</v>
      </c>
      <c r="I52" s="83">
        <v>0</v>
      </c>
      <c r="J52" s="83">
        <v>0</v>
      </c>
      <c r="K52" s="83">
        <v>55</v>
      </c>
      <c r="L52" s="120">
        <v>0.873015873015873</v>
      </c>
      <c r="M52" s="121">
        <v>4</v>
      </c>
      <c r="N52" s="118">
        <v>5</v>
      </c>
      <c r="O52" s="83">
        <v>2</v>
      </c>
      <c r="P52" s="83">
        <v>0</v>
      </c>
      <c r="Q52" s="83">
        <v>5</v>
      </c>
      <c r="R52" s="83">
        <v>7</v>
      </c>
      <c r="S52" s="83">
        <v>5</v>
      </c>
      <c r="T52" s="83">
        <v>23</v>
      </c>
      <c r="U52" s="83">
        <v>0</v>
      </c>
      <c r="V52" s="83">
        <v>8</v>
      </c>
      <c r="W52" s="122">
        <v>0</v>
      </c>
      <c r="X52" s="122">
        <v>0</v>
      </c>
      <c r="Y52" s="117">
        <v>0</v>
      </c>
      <c r="Z52" s="118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3</v>
      </c>
      <c r="AG52" s="83">
        <v>0</v>
      </c>
      <c r="AH52" s="83">
        <v>1</v>
      </c>
      <c r="AI52" s="122">
        <v>0</v>
      </c>
      <c r="AJ52" s="122">
        <v>0</v>
      </c>
      <c r="AK52" s="122">
        <v>0</v>
      </c>
      <c r="AL52" s="95">
        <f t="shared" si="8"/>
        <v>8</v>
      </c>
      <c r="AM52" s="123">
        <f t="shared" si="9"/>
        <v>1</v>
      </c>
      <c r="AN52" s="124">
        <f t="shared" si="6"/>
        <v>0</v>
      </c>
      <c r="AO52" s="124">
        <f t="shared" si="7"/>
        <v>0</v>
      </c>
    </row>
    <row r="53" spans="1:41" s="9" customFormat="1" ht="64.5" customHeight="1" thickBot="1" thickTop="1">
      <c r="A53" s="47" t="s">
        <v>58</v>
      </c>
      <c r="B53" s="62">
        <f>50-COUNTIF(B3:B52,"")</f>
        <v>50</v>
      </c>
      <c r="C53" s="63">
        <f>SUM(C3:C52)</f>
        <v>4650</v>
      </c>
      <c r="D53" s="63">
        <f>SUM(D3:D52)</f>
        <v>2358</v>
      </c>
      <c r="E53" s="63">
        <f>SUM(E3:E52)</f>
        <v>1468</v>
      </c>
      <c r="F53" s="63">
        <f>SUM(F3:F52)</f>
        <v>59</v>
      </c>
      <c r="G53" s="63">
        <f>SUM(G3:G52)</f>
        <v>3817</v>
      </c>
      <c r="H53" s="48">
        <f>G53/C53</f>
        <v>0.8208602150537634</v>
      </c>
      <c r="I53" s="63">
        <f>SUM(I3:I52)</f>
        <v>89</v>
      </c>
      <c r="J53" s="63">
        <f>SUM(J3:J52)</f>
        <v>57</v>
      </c>
      <c r="K53" s="63">
        <f>SUM(K3:K52)</f>
        <v>3667</v>
      </c>
      <c r="L53" s="69">
        <f>K53/C53</f>
        <v>0.7886021505376344</v>
      </c>
      <c r="M53" s="70">
        <f aca="true" t="shared" si="10" ref="M53:AK53">SUM(M3:M52)</f>
        <v>272</v>
      </c>
      <c r="N53" s="63">
        <f t="shared" si="10"/>
        <v>75</v>
      </c>
      <c r="O53" s="63">
        <f t="shared" si="10"/>
        <v>505</v>
      </c>
      <c r="P53" s="63">
        <f t="shared" si="10"/>
        <v>69</v>
      </c>
      <c r="Q53" s="63">
        <f t="shared" si="10"/>
        <v>599</v>
      </c>
      <c r="R53" s="63">
        <f t="shared" si="10"/>
        <v>1014</v>
      </c>
      <c r="S53" s="63">
        <f t="shared" si="10"/>
        <v>290</v>
      </c>
      <c r="T53" s="63">
        <f t="shared" si="10"/>
        <v>508</v>
      </c>
      <c r="U53" s="63">
        <f t="shared" si="10"/>
        <v>290</v>
      </c>
      <c r="V53" s="63">
        <f t="shared" si="10"/>
        <v>317</v>
      </c>
      <c r="W53" s="63">
        <f t="shared" si="10"/>
        <v>0</v>
      </c>
      <c r="X53" s="63">
        <f t="shared" si="10"/>
        <v>0</v>
      </c>
      <c r="Y53" s="62">
        <f t="shared" si="10"/>
        <v>0</v>
      </c>
      <c r="Z53" s="63">
        <f t="shared" si="10"/>
        <v>0</v>
      </c>
      <c r="AA53" s="63">
        <f t="shared" si="10"/>
        <v>37</v>
      </c>
      <c r="AB53" s="63">
        <f t="shared" si="10"/>
        <v>2</v>
      </c>
      <c r="AC53" s="63">
        <f t="shared" si="10"/>
        <v>55</v>
      </c>
      <c r="AD53" s="63">
        <f t="shared" si="10"/>
        <v>97</v>
      </c>
      <c r="AE53" s="63">
        <f t="shared" si="10"/>
        <v>14</v>
      </c>
      <c r="AF53" s="63">
        <f t="shared" si="10"/>
        <v>37</v>
      </c>
      <c r="AG53" s="63">
        <f t="shared" si="10"/>
        <v>17</v>
      </c>
      <c r="AH53" s="63">
        <f t="shared" si="10"/>
        <v>13</v>
      </c>
      <c r="AI53" s="63">
        <f t="shared" si="10"/>
        <v>0</v>
      </c>
      <c r="AJ53" s="63">
        <f t="shared" si="10"/>
        <v>0</v>
      </c>
      <c r="AK53" s="64">
        <f t="shared" si="10"/>
        <v>0</v>
      </c>
      <c r="AL53" s="65">
        <f>V53+W53+X53+Y53</f>
        <v>317</v>
      </c>
      <c r="AM53" s="66">
        <f>AH53+AI53+AJ53+AK53</f>
        <v>13</v>
      </c>
      <c r="AN53" s="33">
        <f>N53+O53+P53+Q53+R53+S53+T53+U53+V53+W53+X53+Y53-K53</f>
        <v>0</v>
      </c>
      <c r="AO53" s="33">
        <f>Z53+AA53+AB53+AC53+AD53+AE53+AF53+AG53+AH53+AI53+AJ53+AK53-M53</f>
        <v>0</v>
      </c>
    </row>
    <row r="54" spans="1:39" s="1" customFormat="1" ht="100.5" customHeight="1" thickBot="1" thickTop="1">
      <c r="A54" s="42"/>
      <c r="B54" s="41" t="s">
        <v>60</v>
      </c>
      <c r="C54" s="43" t="str">
        <f aca="true" t="shared" si="11" ref="C54:AM54">C2</f>
        <v>Inscrits</v>
      </c>
      <c r="D54" s="44" t="str">
        <f t="shared" si="11"/>
        <v>Votes directs</v>
      </c>
      <c r="E54" s="44" t="str">
        <f t="shared" si="11"/>
        <v>Votes correspondance</v>
      </c>
      <c r="F54" s="44" t="str">
        <f t="shared" si="11"/>
        <v>Enveloppes non valables</v>
      </c>
      <c r="G54" s="44" t="str">
        <f t="shared" si="11"/>
        <v>Total participation</v>
      </c>
      <c r="H54" s="44" t="str">
        <f t="shared" si="11"/>
        <v>%participation</v>
      </c>
      <c r="I54" s="44" t="str">
        <f t="shared" si="11"/>
        <v>Blancs</v>
      </c>
      <c r="J54" s="44" t="str">
        <f t="shared" si="11"/>
        <v>Nuls</v>
      </c>
      <c r="K54" s="44" t="str">
        <f t="shared" si="11"/>
        <v>Exprimés</v>
      </c>
      <c r="L54" s="45" t="str">
        <f t="shared" si="11"/>
        <v>% exprimés</v>
      </c>
      <c r="M54" s="46" t="str">
        <f t="shared" si="11"/>
        <v>nombre de sièges</v>
      </c>
      <c r="N54" s="43" t="str">
        <f t="shared" si="11"/>
        <v>CFE-CGC</v>
      </c>
      <c r="O54" s="44" t="str">
        <f t="shared" si="11"/>
        <v>CFDT</v>
      </c>
      <c r="P54" s="44" t="str">
        <f t="shared" si="11"/>
        <v>CFTC</v>
      </c>
      <c r="Q54" s="44" t="str">
        <f t="shared" si="11"/>
        <v>CGT</v>
      </c>
      <c r="R54" s="44" t="str">
        <f t="shared" si="11"/>
        <v>FO</v>
      </c>
      <c r="S54" s="44" t="str">
        <f t="shared" si="11"/>
        <v>FSU</v>
      </c>
      <c r="T54" s="44" t="str">
        <f t="shared" si="11"/>
        <v>SOLIDAIRES </v>
      </c>
      <c r="U54" s="44" t="str">
        <f t="shared" si="11"/>
        <v>UNSA</v>
      </c>
      <c r="V54" s="44" t="str">
        <f t="shared" si="11"/>
        <v>OS autre 1</v>
      </c>
      <c r="W54" s="44" t="str">
        <f t="shared" si="11"/>
        <v>OS autre 2</v>
      </c>
      <c r="X54" s="44" t="str">
        <f t="shared" si="11"/>
        <v>OS autre 3</v>
      </c>
      <c r="Y54" s="41" t="str">
        <f t="shared" si="11"/>
        <v>OS autre 4</v>
      </c>
      <c r="Z54" s="43" t="str">
        <f t="shared" si="11"/>
        <v>CFE-CGC</v>
      </c>
      <c r="AA54" s="44" t="str">
        <f t="shared" si="11"/>
        <v>CFDT</v>
      </c>
      <c r="AB54" s="44" t="str">
        <f t="shared" si="11"/>
        <v>CFTC</v>
      </c>
      <c r="AC54" s="44" t="str">
        <f t="shared" si="11"/>
        <v>CGT</v>
      </c>
      <c r="AD54" s="44" t="str">
        <f t="shared" si="11"/>
        <v>FO</v>
      </c>
      <c r="AE54" s="44" t="str">
        <f t="shared" si="11"/>
        <v>FSU</v>
      </c>
      <c r="AF54" s="44" t="str">
        <f t="shared" si="11"/>
        <v>SOLIDAIRES </v>
      </c>
      <c r="AG54" s="44" t="str">
        <f t="shared" si="11"/>
        <v>UNSA</v>
      </c>
      <c r="AH54" s="44" t="str">
        <f t="shared" si="11"/>
        <v>OS autre 1</v>
      </c>
      <c r="AI54" s="44" t="str">
        <f t="shared" si="11"/>
        <v>OS autre 2</v>
      </c>
      <c r="AJ54" s="44" t="str">
        <f t="shared" si="11"/>
        <v>OS autre 3</v>
      </c>
      <c r="AK54" s="41" t="str">
        <f t="shared" si="11"/>
        <v>OS autre 4</v>
      </c>
      <c r="AL54" s="40" t="str">
        <f t="shared" si="11"/>
        <v>Total Voix OS autres</v>
      </c>
      <c r="AM54" s="41" t="str">
        <f t="shared" si="11"/>
        <v>Total Sièges OS autres</v>
      </c>
    </row>
    <row r="55" spans="1:6" ht="13.5" thickTop="1">
      <c r="A55" s="4" t="s">
        <v>30</v>
      </c>
      <c r="B55" s="80">
        <f>50-B53</f>
        <v>0</v>
      </c>
      <c r="C55" s="4" t="s">
        <v>59</v>
      </c>
      <c r="D55" s="4"/>
      <c r="E55" s="4"/>
      <c r="F55" s="4"/>
    </row>
    <row r="56" spans="1:12" ht="12.75">
      <c r="A56" s="4"/>
      <c r="B56" s="80"/>
      <c r="C56" s="4"/>
      <c r="D56" s="4"/>
      <c r="E56" s="4"/>
      <c r="F56" s="4"/>
      <c r="G56" t="s">
        <v>170</v>
      </c>
      <c r="H56" s="169">
        <f>MIN(H3:H52)</f>
        <v>0.5789473684210527</v>
      </c>
      <c r="I56" s="169"/>
      <c r="K56" t="s">
        <v>170</v>
      </c>
      <c r="L56" s="169">
        <f>MIN(L3:L52)</f>
        <v>0.5592105263157895</v>
      </c>
    </row>
    <row r="57" spans="7:12" ht="12.75">
      <c r="G57" t="s">
        <v>171</v>
      </c>
      <c r="H57" s="170">
        <f>MAX(H3:H52)</f>
        <v>0.9841269841269841</v>
      </c>
      <c r="K57" t="s">
        <v>171</v>
      </c>
      <c r="L57" s="170">
        <f>MAX(L3:L52)</f>
        <v>0.9565217391304348</v>
      </c>
    </row>
    <row r="58" spans="2:7" ht="91.5" customHeight="1">
      <c r="B58" s="8" t="s">
        <v>36</v>
      </c>
      <c r="C58" s="8" t="s">
        <v>41</v>
      </c>
      <c r="D58" s="8" t="s">
        <v>37</v>
      </c>
      <c r="E58" s="8"/>
      <c r="G58" s="8"/>
    </row>
    <row r="59" spans="1:4" ht="12.75">
      <c r="A59" t="s">
        <v>31</v>
      </c>
      <c r="B59">
        <f>COUNTIF($A$3:$A$52,"DDCS")</f>
        <v>0</v>
      </c>
      <c r="C59">
        <f>D59-B59</f>
        <v>50</v>
      </c>
      <c r="D59">
        <v>50</v>
      </c>
    </row>
    <row r="60" spans="1:4" ht="12.75">
      <c r="A60" t="s">
        <v>32</v>
      </c>
      <c r="B60">
        <f>COUNTIF($A$3:$A$52,"DDCSPP")</f>
        <v>0</v>
      </c>
      <c r="C60">
        <f>D60-B60</f>
        <v>46</v>
      </c>
      <c r="D60">
        <v>46</v>
      </c>
    </row>
    <row r="61" spans="1:4" ht="12.75">
      <c r="A61" t="s">
        <v>33</v>
      </c>
      <c r="B61">
        <f>COUNTIF($A$3:$A$52,"DDPP")</f>
        <v>50</v>
      </c>
      <c r="C61">
        <f>D61-B61</f>
        <v>0</v>
      </c>
      <c r="D61">
        <v>50</v>
      </c>
    </row>
    <row r="62" spans="1:4" ht="12.75">
      <c r="A62" t="s">
        <v>34</v>
      </c>
      <c r="B62">
        <f>COUNTIF($A$3:$A$52,"DDT")</f>
        <v>0</v>
      </c>
      <c r="C62">
        <f>D62-B62</f>
        <v>66</v>
      </c>
      <c r="D62">
        <f>92-26</f>
        <v>66</v>
      </c>
    </row>
    <row r="63" spans="1:4" ht="12.75">
      <c r="A63" t="s">
        <v>35</v>
      </c>
      <c r="B63">
        <f>COUNTIF($A$3:$A$52,"DDTM")</f>
        <v>0</v>
      </c>
      <c r="C63">
        <f>D63-B63</f>
        <v>26</v>
      </c>
      <c r="D63">
        <v>26</v>
      </c>
    </row>
    <row r="64" spans="1:4" ht="12.75">
      <c r="A64" t="s">
        <v>28</v>
      </c>
      <c r="B64">
        <f>SUM(B59:B63)</f>
        <v>50</v>
      </c>
      <c r="C64">
        <f>SUM(C59:C63)</f>
        <v>188</v>
      </c>
      <c r="D64">
        <f>SUM(D59:D63)</f>
        <v>238</v>
      </c>
    </row>
    <row r="65" spans="1:39" s="1" customFormat="1" ht="115.5" customHeight="1">
      <c r="A65" s="10" t="s">
        <v>46</v>
      </c>
      <c r="B65" s="10" t="str">
        <f aca="true" t="shared" si="12" ref="B65:AM65">B54</f>
        <v>Nombre de DDPP</v>
      </c>
      <c r="C65" s="53" t="str">
        <f t="shared" si="12"/>
        <v>Inscrits</v>
      </c>
      <c r="D65" s="10" t="str">
        <f t="shared" si="12"/>
        <v>Votes directs</v>
      </c>
      <c r="E65" s="10" t="str">
        <f t="shared" si="12"/>
        <v>Votes correspondance</v>
      </c>
      <c r="F65" s="10" t="str">
        <f t="shared" si="12"/>
        <v>Enveloppes non valables</v>
      </c>
      <c r="G65" s="53" t="str">
        <f t="shared" si="12"/>
        <v>Total participation</v>
      </c>
      <c r="H65" s="53" t="str">
        <f t="shared" si="12"/>
        <v>%participation</v>
      </c>
      <c r="I65" s="10" t="str">
        <f t="shared" si="12"/>
        <v>Blancs</v>
      </c>
      <c r="J65" s="10" t="str">
        <f t="shared" si="12"/>
        <v>Nuls</v>
      </c>
      <c r="K65" s="53" t="str">
        <f t="shared" si="12"/>
        <v>Exprimés</v>
      </c>
      <c r="L65" s="53" t="str">
        <f t="shared" si="12"/>
        <v>% exprimés</v>
      </c>
      <c r="M65" s="55" t="str">
        <f t="shared" si="12"/>
        <v>nombre de sièges</v>
      </c>
      <c r="N65" s="53" t="str">
        <f t="shared" si="12"/>
        <v>CFE-CGC</v>
      </c>
      <c r="O65" s="53" t="str">
        <f t="shared" si="12"/>
        <v>CFDT</v>
      </c>
      <c r="P65" s="53" t="str">
        <f t="shared" si="12"/>
        <v>CFTC</v>
      </c>
      <c r="Q65" s="53" t="str">
        <f t="shared" si="12"/>
        <v>CGT</v>
      </c>
      <c r="R65" s="53" t="str">
        <f t="shared" si="12"/>
        <v>FO</v>
      </c>
      <c r="S65" s="53" t="str">
        <f t="shared" si="12"/>
        <v>FSU</v>
      </c>
      <c r="T65" s="53" t="str">
        <f t="shared" si="12"/>
        <v>SOLIDAIRES </v>
      </c>
      <c r="U65" s="53" t="str">
        <f t="shared" si="12"/>
        <v>UNSA</v>
      </c>
      <c r="V65" s="53" t="str">
        <f t="shared" si="12"/>
        <v>OS autre 1</v>
      </c>
      <c r="W65" s="53" t="str">
        <f t="shared" si="12"/>
        <v>OS autre 2</v>
      </c>
      <c r="X65" s="53" t="str">
        <f t="shared" si="12"/>
        <v>OS autre 3</v>
      </c>
      <c r="Y65" s="53" t="str">
        <f t="shared" si="12"/>
        <v>OS autre 4</v>
      </c>
      <c r="Z65" s="55" t="str">
        <f t="shared" si="12"/>
        <v>CFE-CGC</v>
      </c>
      <c r="AA65" s="55" t="str">
        <f t="shared" si="12"/>
        <v>CFDT</v>
      </c>
      <c r="AB65" s="55" t="str">
        <f t="shared" si="12"/>
        <v>CFTC</v>
      </c>
      <c r="AC65" s="55" t="str">
        <f t="shared" si="12"/>
        <v>CGT</v>
      </c>
      <c r="AD65" s="55" t="str">
        <f t="shared" si="12"/>
        <v>FO</v>
      </c>
      <c r="AE65" s="55" t="str">
        <f t="shared" si="12"/>
        <v>FSU</v>
      </c>
      <c r="AF65" s="55" t="str">
        <f t="shared" si="12"/>
        <v>SOLIDAIRES </v>
      </c>
      <c r="AG65" s="55" t="str">
        <f t="shared" si="12"/>
        <v>UNSA</v>
      </c>
      <c r="AH65" s="55" t="str">
        <f t="shared" si="12"/>
        <v>OS autre 1</v>
      </c>
      <c r="AI65" s="55" t="str">
        <f t="shared" si="12"/>
        <v>OS autre 2</v>
      </c>
      <c r="AJ65" s="55" t="str">
        <f t="shared" si="12"/>
        <v>OS autre 3</v>
      </c>
      <c r="AK65" s="55" t="str">
        <f t="shared" si="12"/>
        <v>OS autre 4</v>
      </c>
      <c r="AL65" s="53" t="str">
        <f t="shared" si="12"/>
        <v>Total Voix OS autres</v>
      </c>
      <c r="AM65" s="55" t="str">
        <f t="shared" si="12"/>
        <v>Total Sièges OS autres</v>
      </c>
    </row>
    <row r="66" spans="1:39" s="4" customFormat="1" ht="12" customHeight="1">
      <c r="A66" s="50" t="str">
        <f>A62</f>
        <v>DDT</v>
      </c>
      <c r="B66" s="60">
        <f>COUNTIF($A$3:$A$52,$A66)</f>
        <v>0</v>
      </c>
      <c r="C66" s="60">
        <f aca="true" t="shared" si="13" ref="C66:G70">SUMIF($A$3:$A$52,$A66,C$3:C$52)</f>
        <v>0</v>
      </c>
      <c r="D66" s="60">
        <f t="shared" si="13"/>
        <v>0</v>
      </c>
      <c r="E66" s="60">
        <f t="shared" si="13"/>
        <v>0</v>
      </c>
      <c r="F66" s="60">
        <f t="shared" si="13"/>
        <v>0</v>
      </c>
      <c r="G66" s="60">
        <f t="shared" si="13"/>
        <v>0</v>
      </c>
      <c r="H66" s="51" t="e">
        <f aca="true" t="shared" si="14" ref="H66:H72">G66/C66</f>
        <v>#DIV/0!</v>
      </c>
      <c r="I66" s="60">
        <f aca="true" t="shared" si="15" ref="I66:K70">SUMIF($A$3:$A$52,$A66,I$3:I$52)</f>
        <v>0</v>
      </c>
      <c r="J66" s="60">
        <f t="shared" si="15"/>
        <v>0</v>
      </c>
      <c r="K66" s="60">
        <f t="shared" si="15"/>
        <v>0</v>
      </c>
      <c r="L66" s="51" t="e">
        <f>K66/G66</f>
        <v>#DIV/0!</v>
      </c>
      <c r="M66" s="60">
        <f aca="true" t="shared" si="16" ref="M66:V70">SUMIF($A$3:$A$52,$A66,M$3:M$52)</f>
        <v>0</v>
      </c>
      <c r="N66" s="60">
        <f t="shared" si="16"/>
        <v>0</v>
      </c>
      <c r="O66" s="60">
        <f t="shared" si="16"/>
        <v>0</v>
      </c>
      <c r="P66" s="60">
        <f t="shared" si="16"/>
        <v>0</v>
      </c>
      <c r="Q66" s="60">
        <f t="shared" si="16"/>
        <v>0</v>
      </c>
      <c r="R66" s="60">
        <f t="shared" si="16"/>
        <v>0</v>
      </c>
      <c r="S66" s="60">
        <f t="shared" si="16"/>
        <v>0</v>
      </c>
      <c r="T66" s="60">
        <f t="shared" si="16"/>
        <v>0</v>
      </c>
      <c r="U66" s="60">
        <f t="shared" si="16"/>
        <v>0</v>
      </c>
      <c r="V66" s="60">
        <f t="shared" si="16"/>
        <v>0</v>
      </c>
      <c r="W66" s="60">
        <f aca="true" t="shared" si="17" ref="W66:AF70">SUMIF($A$3:$A$52,$A66,W$3:W$52)</f>
        <v>0</v>
      </c>
      <c r="X66" s="60">
        <f t="shared" si="17"/>
        <v>0</v>
      </c>
      <c r="Y66" s="60">
        <f t="shared" si="17"/>
        <v>0</v>
      </c>
      <c r="Z66" s="60">
        <f t="shared" si="17"/>
        <v>0</v>
      </c>
      <c r="AA66" s="60">
        <f t="shared" si="17"/>
        <v>0</v>
      </c>
      <c r="AB66" s="60">
        <f t="shared" si="17"/>
        <v>0</v>
      </c>
      <c r="AC66" s="60">
        <f t="shared" si="17"/>
        <v>0</v>
      </c>
      <c r="AD66" s="60">
        <f t="shared" si="17"/>
        <v>0</v>
      </c>
      <c r="AE66" s="60">
        <f t="shared" si="17"/>
        <v>0</v>
      </c>
      <c r="AF66" s="60">
        <f t="shared" si="17"/>
        <v>0</v>
      </c>
      <c r="AG66" s="60">
        <f aca="true" t="shared" si="18" ref="AG66:AM70">SUMIF($A$3:$A$52,$A66,AG$3:AG$52)</f>
        <v>0</v>
      </c>
      <c r="AH66" s="60">
        <f t="shared" si="18"/>
        <v>0</v>
      </c>
      <c r="AI66" s="60">
        <f t="shared" si="18"/>
        <v>0</v>
      </c>
      <c r="AJ66" s="60">
        <f t="shared" si="18"/>
        <v>0</v>
      </c>
      <c r="AK66" s="60">
        <f t="shared" si="18"/>
        <v>0</v>
      </c>
      <c r="AL66" s="60">
        <f t="shared" si="18"/>
        <v>0</v>
      </c>
      <c r="AM66" s="60">
        <f t="shared" si="18"/>
        <v>0</v>
      </c>
    </row>
    <row r="67" spans="1:39" s="4" customFormat="1" ht="12" customHeight="1">
      <c r="A67" s="50" t="str">
        <f>A63</f>
        <v>DDTM</v>
      </c>
      <c r="B67" s="60">
        <f>COUNTIF($A$3:$A$52,$A67)</f>
        <v>0</v>
      </c>
      <c r="C67" s="60">
        <f t="shared" si="13"/>
        <v>0</v>
      </c>
      <c r="D67" s="60">
        <f t="shared" si="13"/>
        <v>0</v>
      </c>
      <c r="E67" s="60">
        <f t="shared" si="13"/>
        <v>0</v>
      </c>
      <c r="F67" s="60">
        <f t="shared" si="13"/>
        <v>0</v>
      </c>
      <c r="G67" s="60">
        <f t="shared" si="13"/>
        <v>0</v>
      </c>
      <c r="H67" s="51" t="e">
        <f t="shared" si="14"/>
        <v>#DIV/0!</v>
      </c>
      <c r="I67" s="60">
        <f t="shared" si="15"/>
        <v>0</v>
      </c>
      <c r="J67" s="60">
        <f t="shared" si="15"/>
        <v>0</v>
      </c>
      <c r="K67" s="60">
        <f t="shared" si="15"/>
        <v>0</v>
      </c>
      <c r="L67" s="51" t="e">
        <f aca="true" t="shared" si="19" ref="L67:L72">K67/C67</f>
        <v>#DIV/0!</v>
      </c>
      <c r="M67" s="60">
        <f t="shared" si="16"/>
        <v>0</v>
      </c>
      <c r="N67" s="60">
        <f t="shared" si="16"/>
        <v>0</v>
      </c>
      <c r="O67" s="60">
        <f t="shared" si="16"/>
        <v>0</v>
      </c>
      <c r="P67" s="60">
        <f t="shared" si="16"/>
        <v>0</v>
      </c>
      <c r="Q67" s="60">
        <f t="shared" si="16"/>
        <v>0</v>
      </c>
      <c r="R67" s="60">
        <f t="shared" si="16"/>
        <v>0</v>
      </c>
      <c r="S67" s="60">
        <f t="shared" si="16"/>
        <v>0</v>
      </c>
      <c r="T67" s="60">
        <f t="shared" si="16"/>
        <v>0</v>
      </c>
      <c r="U67" s="60">
        <f t="shared" si="16"/>
        <v>0</v>
      </c>
      <c r="V67" s="60">
        <f t="shared" si="16"/>
        <v>0</v>
      </c>
      <c r="W67" s="60">
        <f t="shared" si="17"/>
        <v>0</v>
      </c>
      <c r="X67" s="60">
        <f t="shared" si="17"/>
        <v>0</v>
      </c>
      <c r="Y67" s="60">
        <f t="shared" si="17"/>
        <v>0</v>
      </c>
      <c r="Z67" s="60">
        <f t="shared" si="17"/>
        <v>0</v>
      </c>
      <c r="AA67" s="60">
        <f t="shared" si="17"/>
        <v>0</v>
      </c>
      <c r="AB67" s="60">
        <f t="shared" si="17"/>
        <v>0</v>
      </c>
      <c r="AC67" s="60">
        <f t="shared" si="17"/>
        <v>0</v>
      </c>
      <c r="AD67" s="60">
        <f t="shared" si="17"/>
        <v>0</v>
      </c>
      <c r="AE67" s="60">
        <f t="shared" si="17"/>
        <v>0</v>
      </c>
      <c r="AF67" s="60">
        <f t="shared" si="17"/>
        <v>0</v>
      </c>
      <c r="AG67" s="60">
        <f t="shared" si="18"/>
        <v>0</v>
      </c>
      <c r="AH67" s="60">
        <f t="shared" si="18"/>
        <v>0</v>
      </c>
      <c r="AI67" s="60">
        <f t="shared" si="18"/>
        <v>0</v>
      </c>
      <c r="AJ67" s="60">
        <f t="shared" si="18"/>
        <v>0</v>
      </c>
      <c r="AK67" s="60">
        <f t="shared" si="18"/>
        <v>0</v>
      </c>
      <c r="AL67" s="60">
        <f t="shared" si="18"/>
        <v>0</v>
      </c>
      <c r="AM67" s="60">
        <f t="shared" si="18"/>
        <v>0</v>
      </c>
    </row>
    <row r="68" spans="1:39" s="3" customFormat="1" ht="14.25" customHeight="1">
      <c r="A68" s="71" t="str">
        <f>A59</f>
        <v>DDCS</v>
      </c>
      <c r="B68" s="72">
        <f>COUNTIF($A$3:$A$52,$A68)</f>
        <v>0</v>
      </c>
      <c r="C68" s="72">
        <f t="shared" si="13"/>
        <v>0</v>
      </c>
      <c r="D68" s="72">
        <f t="shared" si="13"/>
        <v>0</v>
      </c>
      <c r="E68" s="72">
        <f t="shared" si="13"/>
        <v>0</v>
      </c>
      <c r="F68" s="72">
        <f t="shared" si="13"/>
        <v>0</v>
      </c>
      <c r="G68" s="72">
        <f t="shared" si="13"/>
        <v>0</v>
      </c>
      <c r="H68" s="73" t="e">
        <f t="shared" si="14"/>
        <v>#DIV/0!</v>
      </c>
      <c r="I68" s="72">
        <f t="shared" si="15"/>
        <v>0</v>
      </c>
      <c r="J68" s="72">
        <f t="shared" si="15"/>
        <v>0</v>
      </c>
      <c r="K68" s="72">
        <f t="shared" si="15"/>
        <v>0</v>
      </c>
      <c r="L68" s="73" t="e">
        <f t="shared" si="19"/>
        <v>#DIV/0!</v>
      </c>
      <c r="M68" s="72">
        <f t="shared" si="16"/>
        <v>0</v>
      </c>
      <c r="N68" s="72">
        <f t="shared" si="16"/>
        <v>0</v>
      </c>
      <c r="O68" s="72">
        <f t="shared" si="16"/>
        <v>0</v>
      </c>
      <c r="P68" s="72">
        <f t="shared" si="16"/>
        <v>0</v>
      </c>
      <c r="Q68" s="72">
        <f t="shared" si="16"/>
        <v>0</v>
      </c>
      <c r="R68" s="72">
        <f t="shared" si="16"/>
        <v>0</v>
      </c>
      <c r="S68" s="72">
        <f t="shared" si="16"/>
        <v>0</v>
      </c>
      <c r="T68" s="72">
        <f t="shared" si="16"/>
        <v>0</v>
      </c>
      <c r="U68" s="72">
        <f t="shared" si="16"/>
        <v>0</v>
      </c>
      <c r="V68" s="72">
        <f t="shared" si="16"/>
        <v>0</v>
      </c>
      <c r="W68" s="72">
        <f t="shared" si="17"/>
        <v>0</v>
      </c>
      <c r="X68" s="72">
        <f t="shared" si="17"/>
        <v>0</v>
      </c>
      <c r="Y68" s="72">
        <f t="shared" si="17"/>
        <v>0</v>
      </c>
      <c r="Z68" s="72">
        <f t="shared" si="17"/>
        <v>0</v>
      </c>
      <c r="AA68" s="72">
        <f t="shared" si="17"/>
        <v>0</v>
      </c>
      <c r="AB68" s="72">
        <f t="shared" si="17"/>
        <v>0</v>
      </c>
      <c r="AC68" s="72">
        <f t="shared" si="17"/>
        <v>0</v>
      </c>
      <c r="AD68" s="72">
        <f t="shared" si="17"/>
        <v>0</v>
      </c>
      <c r="AE68" s="72">
        <f t="shared" si="17"/>
        <v>0</v>
      </c>
      <c r="AF68" s="72">
        <f t="shared" si="17"/>
        <v>0</v>
      </c>
      <c r="AG68" s="72">
        <f t="shared" si="18"/>
        <v>0</v>
      </c>
      <c r="AH68" s="72">
        <f t="shared" si="18"/>
        <v>0</v>
      </c>
      <c r="AI68" s="72">
        <f t="shared" si="18"/>
        <v>0</v>
      </c>
      <c r="AJ68" s="72">
        <f t="shared" si="18"/>
        <v>0</v>
      </c>
      <c r="AK68" s="72">
        <f t="shared" si="18"/>
        <v>0</v>
      </c>
      <c r="AL68" s="72">
        <f t="shared" si="18"/>
        <v>0</v>
      </c>
      <c r="AM68" s="72">
        <f t="shared" si="18"/>
        <v>0</v>
      </c>
    </row>
    <row r="69" spans="1:39" s="3" customFormat="1" ht="13.5" customHeight="1">
      <c r="A69" s="71" t="str">
        <f>A60</f>
        <v>DDCSPP</v>
      </c>
      <c r="B69" s="72">
        <f>COUNTIF($A$3:$A$52,$A69)</f>
        <v>0</v>
      </c>
      <c r="C69" s="72">
        <f t="shared" si="13"/>
        <v>0</v>
      </c>
      <c r="D69" s="72">
        <f t="shared" si="13"/>
        <v>0</v>
      </c>
      <c r="E69" s="72">
        <f t="shared" si="13"/>
        <v>0</v>
      </c>
      <c r="F69" s="72">
        <f t="shared" si="13"/>
        <v>0</v>
      </c>
      <c r="G69" s="72">
        <f t="shared" si="13"/>
        <v>0</v>
      </c>
      <c r="H69" s="73" t="e">
        <f t="shared" si="14"/>
        <v>#DIV/0!</v>
      </c>
      <c r="I69" s="72">
        <f t="shared" si="15"/>
        <v>0</v>
      </c>
      <c r="J69" s="72">
        <f t="shared" si="15"/>
        <v>0</v>
      </c>
      <c r="K69" s="72">
        <f t="shared" si="15"/>
        <v>0</v>
      </c>
      <c r="L69" s="73" t="e">
        <f t="shared" si="19"/>
        <v>#DIV/0!</v>
      </c>
      <c r="M69" s="72">
        <f t="shared" si="16"/>
        <v>0</v>
      </c>
      <c r="N69" s="72">
        <f t="shared" si="16"/>
        <v>0</v>
      </c>
      <c r="O69" s="72">
        <f t="shared" si="16"/>
        <v>0</v>
      </c>
      <c r="P69" s="72">
        <f t="shared" si="16"/>
        <v>0</v>
      </c>
      <c r="Q69" s="72">
        <f t="shared" si="16"/>
        <v>0</v>
      </c>
      <c r="R69" s="72">
        <f t="shared" si="16"/>
        <v>0</v>
      </c>
      <c r="S69" s="72">
        <f t="shared" si="16"/>
        <v>0</v>
      </c>
      <c r="T69" s="72">
        <f t="shared" si="16"/>
        <v>0</v>
      </c>
      <c r="U69" s="72">
        <f t="shared" si="16"/>
        <v>0</v>
      </c>
      <c r="V69" s="72">
        <f t="shared" si="16"/>
        <v>0</v>
      </c>
      <c r="W69" s="72">
        <f t="shared" si="17"/>
        <v>0</v>
      </c>
      <c r="X69" s="72">
        <f t="shared" si="17"/>
        <v>0</v>
      </c>
      <c r="Y69" s="72">
        <f t="shared" si="17"/>
        <v>0</v>
      </c>
      <c r="Z69" s="72">
        <f t="shared" si="17"/>
        <v>0</v>
      </c>
      <c r="AA69" s="72">
        <f t="shared" si="17"/>
        <v>0</v>
      </c>
      <c r="AB69" s="72">
        <f t="shared" si="17"/>
        <v>0</v>
      </c>
      <c r="AC69" s="72">
        <f t="shared" si="17"/>
        <v>0</v>
      </c>
      <c r="AD69" s="72">
        <f t="shared" si="17"/>
        <v>0</v>
      </c>
      <c r="AE69" s="72">
        <f t="shared" si="17"/>
        <v>0</v>
      </c>
      <c r="AF69" s="72">
        <f t="shared" si="17"/>
        <v>0</v>
      </c>
      <c r="AG69" s="72">
        <f t="shared" si="18"/>
        <v>0</v>
      </c>
      <c r="AH69" s="72">
        <f t="shared" si="18"/>
        <v>0</v>
      </c>
      <c r="AI69" s="72">
        <f t="shared" si="18"/>
        <v>0</v>
      </c>
      <c r="AJ69" s="72">
        <f t="shared" si="18"/>
        <v>0</v>
      </c>
      <c r="AK69" s="72">
        <f t="shared" si="18"/>
        <v>0</v>
      </c>
      <c r="AL69" s="72">
        <f t="shared" si="18"/>
        <v>0</v>
      </c>
      <c r="AM69" s="72">
        <f t="shared" si="18"/>
        <v>0</v>
      </c>
    </row>
    <row r="70" spans="1:39" ht="55.5" customHeight="1">
      <c r="A70" s="52" t="str">
        <f>A61</f>
        <v>DDPP</v>
      </c>
      <c r="B70" s="59">
        <f>COUNTIF($A$3:$A$52,$A70)</f>
        <v>50</v>
      </c>
      <c r="C70" s="58">
        <f t="shared" si="13"/>
        <v>4650</v>
      </c>
      <c r="D70" s="59">
        <f t="shared" si="13"/>
        <v>2358</v>
      </c>
      <c r="E70" s="59">
        <f t="shared" si="13"/>
        <v>1468</v>
      </c>
      <c r="F70" s="59">
        <f t="shared" si="13"/>
        <v>59</v>
      </c>
      <c r="G70" s="58">
        <f t="shared" si="13"/>
        <v>3817</v>
      </c>
      <c r="H70" s="54">
        <f t="shared" si="14"/>
        <v>0.8208602150537634</v>
      </c>
      <c r="I70" s="59">
        <f t="shared" si="15"/>
        <v>89</v>
      </c>
      <c r="J70" s="59">
        <f t="shared" si="15"/>
        <v>57</v>
      </c>
      <c r="K70" s="58">
        <f t="shared" si="15"/>
        <v>3667</v>
      </c>
      <c r="L70" s="54">
        <f t="shared" si="19"/>
        <v>0.7886021505376344</v>
      </c>
      <c r="M70" s="61">
        <f t="shared" si="16"/>
        <v>272</v>
      </c>
      <c r="N70" s="58">
        <f t="shared" si="16"/>
        <v>75</v>
      </c>
      <c r="O70" s="58">
        <f t="shared" si="16"/>
        <v>505</v>
      </c>
      <c r="P70" s="58">
        <f t="shared" si="16"/>
        <v>69</v>
      </c>
      <c r="Q70" s="58">
        <f t="shared" si="16"/>
        <v>599</v>
      </c>
      <c r="R70" s="58">
        <f t="shared" si="16"/>
        <v>1014</v>
      </c>
      <c r="S70" s="58">
        <f t="shared" si="16"/>
        <v>290</v>
      </c>
      <c r="T70" s="58">
        <f t="shared" si="16"/>
        <v>508</v>
      </c>
      <c r="U70" s="58">
        <f t="shared" si="16"/>
        <v>290</v>
      </c>
      <c r="V70" s="58">
        <f t="shared" si="16"/>
        <v>317</v>
      </c>
      <c r="W70" s="58">
        <f t="shared" si="17"/>
        <v>0</v>
      </c>
      <c r="X70" s="58">
        <f t="shared" si="17"/>
        <v>0</v>
      </c>
      <c r="Y70" s="58">
        <f t="shared" si="17"/>
        <v>0</v>
      </c>
      <c r="Z70" s="61">
        <f t="shared" si="17"/>
        <v>0</v>
      </c>
      <c r="AA70" s="61">
        <f t="shared" si="17"/>
        <v>37</v>
      </c>
      <c r="AB70" s="61">
        <f t="shared" si="17"/>
        <v>2</v>
      </c>
      <c r="AC70" s="61">
        <f t="shared" si="17"/>
        <v>55</v>
      </c>
      <c r="AD70" s="61">
        <f t="shared" si="17"/>
        <v>97</v>
      </c>
      <c r="AE70" s="61">
        <f t="shared" si="17"/>
        <v>14</v>
      </c>
      <c r="AF70" s="61">
        <f t="shared" si="17"/>
        <v>37</v>
      </c>
      <c r="AG70" s="61">
        <f t="shared" si="18"/>
        <v>17</v>
      </c>
      <c r="AH70" s="61">
        <f t="shared" si="18"/>
        <v>13</v>
      </c>
      <c r="AI70" s="61">
        <f t="shared" si="18"/>
        <v>0</v>
      </c>
      <c r="AJ70" s="61">
        <f t="shared" si="18"/>
        <v>0</v>
      </c>
      <c r="AK70" s="61">
        <f t="shared" si="18"/>
        <v>0</v>
      </c>
      <c r="AL70" s="58">
        <f t="shared" si="18"/>
        <v>317</v>
      </c>
      <c r="AM70" s="61">
        <f t="shared" si="18"/>
        <v>13</v>
      </c>
    </row>
    <row r="71" spans="1:39" s="3" customFormat="1" ht="15.75" customHeight="1">
      <c r="A71" s="71" t="s">
        <v>47</v>
      </c>
      <c r="B71" s="72">
        <f aca="true" t="shared" si="20" ref="B71:G71">B66+B67</f>
        <v>0</v>
      </c>
      <c r="C71" s="72">
        <f t="shared" si="20"/>
        <v>0</v>
      </c>
      <c r="D71" s="72">
        <f t="shared" si="20"/>
        <v>0</v>
      </c>
      <c r="E71" s="72">
        <f t="shared" si="20"/>
        <v>0</v>
      </c>
      <c r="F71" s="72">
        <f t="shared" si="20"/>
        <v>0</v>
      </c>
      <c r="G71" s="72">
        <f t="shared" si="20"/>
        <v>0</v>
      </c>
      <c r="H71" s="73" t="e">
        <f t="shared" si="14"/>
        <v>#DIV/0!</v>
      </c>
      <c r="I71" s="72">
        <f>I66+I67</f>
        <v>0</v>
      </c>
      <c r="J71" s="72">
        <f>J66+J67</f>
        <v>0</v>
      </c>
      <c r="K71" s="72">
        <f>K66+K67</f>
        <v>0</v>
      </c>
      <c r="L71" s="73" t="e">
        <f t="shared" si="19"/>
        <v>#DIV/0!</v>
      </c>
      <c r="M71" s="72">
        <f aca="true" t="shared" si="21" ref="M71:AM71">M66+M67</f>
        <v>0</v>
      </c>
      <c r="N71" s="72">
        <f t="shared" si="21"/>
        <v>0</v>
      </c>
      <c r="O71" s="72">
        <f t="shared" si="21"/>
        <v>0</v>
      </c>
      <c r="P71" s="72">
        <f t="shared" si="21"/>
        <v>0</v>
      </c>
      <c r="Q71" s="72">
        <f t="shared" si="21"/>
        <v>0</v>
      </c>
      <c r="R71" s="72">
        <f t="shared" si="21"/>
        <v>0</v>
      </c>
      <c r="S71" s="72">
        <f t="shared" si="21"/>
        <v>0</v>
      </c>
      <c r="T71" s="72">
        <f t="shared" si="21"/>
        <v>0</v>
      </c>
      <c r="U71" s="72">
        <f t="shared" si="21"/>
        <v>0</v>
      </c>
      <c r="V71" s="72">
        <f t="shared" si="21"/>
        <v>0</v>
      </c>
      <c r="W71" s="72">
        <f t="shared" si="21"/>
        <v>0</v>
      </c>
      <c r="X71" s="72">
        <f t="shared" si="21"/>
        <v>0</v>
      </c>
      <c r="Y71" s="72">
        <f t="shared" si="21"/>
        <v>0</v>
      </c>
      <c r="Z71" s="72">
        <f t="shared" si="21"/>
        <v>0</v>
      </c>
      <c r="AA71" s="72">
        <f t="shared" si="21"/>
        <v>0</v>
      </c>
      <c r="AB71" s="72">
        <f t="shared" si="21"/>
        <v>0</v>
      </c>
      <c r="AC71" s="72">
        <f t="shared" si="21"/>
        <v>0</v>
      </c>
      <c r="AD71" s="72">
        <f t="shared" si="21"/>
        <v>0</v>
      </c>
      <c r="AE71" s="72">
        <f t="shared" si="21"/>
        <v>0</v>
      </c>
      <c r="AF71" s="72">
        <f t="shared" si="21"/>
        <v>0</v>
      </c>
      <c r="AG71" s="72">
        <f t="shared" si="21"/>
        <v>0</v>
      </c>
      <c r="AH71" s="72">
        <f t="shared" si="21"/>
        <v>0</v>
      </c>
      <c r="AI71" s="72">
        <f t="shared" si="21"/>
        <v>0</v>
      </c>
      <c r="AJ71" s="72">
        <f t="shared" si="21"/>
        <v>0</v>
      </c>
      <c r="AK71" s="72">
        <f t="shared" si="21"/>
        <v>0</v>
      </c>
      <c r="AL71" s="72">
        <f t="shared" si="21"/>
        <v>0</v>
      </c>
      <c r="AM71" s="72">
        <f t="shared" si="21"/>
        <v>0</v>
      </c>
    </row>
    <row r="72" spans="1:39" ht="69.75" customHeight="1">
      <c r="A72" s="52" t="s">
        <v>44</v>
      </c>
      <c r="B72" s="59">
        <f aca="true" t="shared" si="22" ref="B72:G72">B68+B69+B70+B66+B67</f>
        <v>50</v>
      </c>
      <c r="C72" s="58">
        <f t="shared" si="22"/>
        <v>4650</v>
      </c>
      <c r="D72" s="59">
        <f t="shared" si="22"/>
        <v>2358</v>
      </c>
      <c r="E72" s="59">
        <f t="shared" si="22"/>
        <v>1468</v>
      </c>
      <c r="F72" s="59">
        <f t="shared" si="22"/>
        <v>59</v>
      </c>
      <c r="G72" s="58">
        <f t="shared" si="22"/>
        <v>3817</v>
      </c>
      <c r="H72" s="54">
        <f t="shared" si="14"/>
        <v>0.8208602150537634</v>
      </c>
      <c r="I72" s="59">
        <f>I68+I69+I70+I66+I67</f>
        <v>89</v>
      </c>
      <c r="J72" s="59">
        <f>J68+J69+J70+J66+J67</f>
        <v>57</v>
      </c>
      <c r="K72" s="58">
        <f>K68+K69+K70+K66+K67</f>
        <v>3667</v>
      </c>
      <c r="L72" s="54">
        <f t="shared" si="19"/>
        <v>0.7886021505376344</v>
      </c>
      <c r="M72" s="61">
        <f aca="true" t="shared" si="23" ref="M72:AM72">M68+M69+M70+M66+M67</f>
        <v>272</v>
      </c>
      <c r="N72" s="58">
        <f t="shared" si="23"/>
        <v>75</v>
      </c>
      <c r="O72" s="58">
        <f t="shared" si="23"/>
        <v>505</v>
      </c>
      <c r="P72" s="58">
        <f t="shared" si="23"/>
        <v>69</v>
      </c>
      <c r="Q72" s="58">
        <f t="shared" si="23"/>
        <v>599</v>
      </c>
      <c r="R72" s="58">
        <f t="shared" si="23"/>
        <v>1014</v>
      </c>
      <c r="S72" s="58">
        <f t="shared" si="23"/>
        <v>290</v>
      </c>
      <c r="T72" s="58">
        <f t="shared" si="23"/>
        <v>508</v>
      </c>
      <c r="U72" s="58">
        <f t="shared" si="23"/>
        <v>290</v>
      </c>
      <c r="V72" s="58">
        <f t="shared" si="23"/>
        <v>317</v>
      </c>
      <c r="W72" s="58">
        <f t="shared" si="23"/>
        <v>0</v>
      </c>
      <c r="X72" s="58">
        <f t="shared" si="23"/>
        <v>0</v>
      </c>
      <c r="Y72" s="58">
        <f t="shared" si="23"/>
        <v>0</v>
      </c>
      <c r="Z72" s="61">
        <f t="shared" si="23"/>
        <v>0</v>
      </c>
      <c r="AA72" s="61">
        <f t="shared" si="23"/>
        <v>37</v>
      </c>
      <c r="AB72" s="61">
        <f t="shared" si="23"/>
        <v>2</v>
      </c>
      <c r="AC72" s="61">
        <f t="shared" si="23"/>
        <v>55</v>
      </c>
      <c r="AD72" s="61">
        <f t="shared" si="23"/>
        <v>97</v>
      </c>
      <c r="AE72" s="61">
        <f t="shared" si="23"/>
        <v>14</v>
      </c>
      <c r="AF72" s="61">
        <f t="shared" si="23"/>
        <v>37</v>
      </c>
      <c r="AG72" s="61">
        <f t="shared" si="23"/>
        <v>17</v>
      </c>
      <c r="AH72" s="61">
        <f t="shared" si="23"/>
        <v>13</v>
      </c>
      <c r="AI72" s="61">
        <f t="shared" si="23"/>
        <v>0</v>
      </c>
      <c r="AJ72" s="61">
        <f t="shared" si="23"/>
        <v>0</v>
      </c>
      <c r="AK72" s="61">
        <f t="shared" si="23"/>
        <v>0</v>
      </c>
      <c r="AL72" s="58">
        <f t="shared" si="23"/>
        <v>317</v>
      </c>
      <c r="AM72" s="61">
        <f t="shared" si="23"/>
        <v>13</v>
      </c>
    </row>
    <row r="73" spans="1:39" s="49" customFormat="1" ht="15" customHeight="1">
      <c r="A73" s="50" t="s">
        <v>45</v>
      </c>
      <c r="B73" s="60">
        <f aca="true" t="shared" si="24" ref="B73:AM73">B53</f>
        <v>50</v>
      </c>
      <c r="C73" s="60">
        <f t="shared" si="24"/>
        <v>4650</v>
      </c>
      <c r="D73" s="60">
        <f t="shared" si="24"/>
        <v>2358</v>
      </c>
      <c r="E73" s="60">
        <f t="shared" si="24"/>
        <v>1468</v>
      </c>
      <c r="F73" s="60">
        <f t="shared" si="24"/>
        <v>59</v>
      </c>
      <c r="G73" s="60">
        <f t="shared" si="24"/>
        <v>3817</v>
      </c>
      <c r="H73" s="68">
        <f t="shared" si="24"/>
        <v>0.8208602150537634</v>
      </c>
      <c r="I73" s="60">
        <f t="shared" si="24"/>
        <v>89</v>
      </c>
      <c r="J73" s="60">
        <f t="shared" si="24"/>
        <v>57</v>
      </c>
      <c r="K73" s="60">
        <f t="shared" si="24"/>
        <v>3667</v>
      </c>
      <c r="L73" s="68">
        <f t="shared" si="24"/>
        <v>0.7886021505376344</v>
      </c>
      <c r="M73" s="60">
        <f t="shared" si="24"/>
        <v>272</v>
      </c>
      <c r="N73" s="60">
        <f t="shared" si="24"/>
        <v>75</v>
      </c>
      <c r="O73" s="60">
        <f t="shared" si="24"/>
        <v>505</v>
      </c>
      <c r="P73" s="60">
        <f t="shared" si="24"/>
        <v>69</v>
      </c>
      <c r="Q73" s="60">
        <f t="shared" si="24"/>
        <v>599</v>
      </c>
      <c r="R73" s="60">
        <f t="shared" si="24"/>
        <v>1014</v>
      </c>
      <c r="S73" s="60">
        <f t="shared" si="24"/>
        <v>290</v>
      </c>
      <c r="T73" s="60">
        <f t="shared" si="24"/>
        <v>508</v>
      </c>
      <c r="U73" s="60">
        <f t="shared" si="24"/>
        <v>290</v>
      </c>
      <c r="V73" s="60">
        <f t="shared" si="24"/>
        <v>317</v>
      </c>
      <c r="W73" s="60">
        <f t="shared" si="24"/>
        <v>0</v>
      </c>
      <c r="X73" s="60">
        <f t="shared" si="24"/>
        <v>0</v>
      </c>
      <c r="Y73" s="60">
        <f t="shared" si="24"/>
        <v>0</v>
      </c>
      <c r="Z73" s="60">
        <f t="shared" si="24"/>
        <v>0</v>
      </c>
      <c r="AA73" s="60">
        <f t="shared" si="24"/>
        <v>37</v>
      </c>
      <c r="AB73" s="60">
        <f t="shared" si="24"/>
        <v>2</v>
      </c>
      <c r="AC73" s="60">
        <f t="shared" si="24"/>
        <v>55</v>
      </c>
      <c r="AD73" s="60">
        <f t="shared" si="24"/>
        <v>97</v>
      </c>
      <c r="AE73" s="60">
        <f t="shared" si="24"/>
        <v>14</v>
      </c>
      <c r="AF73" s="60">
        <f t="shared" si="24"/>
        <v>37</v>
      </c>
      <c r="AG73" s="60">
        <f t="shared" si="24"/>
        <v>17</v>
      </c>
      <c r="AH73" s="60">
        <f t="shared" si="24"/>
        <v>13</v>
      </c>
      <c r="AI73" s="60">
        <f t="shared" si="24"/>
        <v>0</v>
      </c>
      <c r="AJ73" s="60">
        <f t="shared" si="24"/>
        <v>0</v>
      </c>
      <c r="AK73" s="60">
        <f t="shared" si="24"/>
        <v>0</v>
      </c>
      <c r="AL73" s="60">
        <f t="shared" si="24"/>
        <v>317</v>
      </c>
      <c r="AM73" s="60">
        <f t="shared" si="24"/>
        <v>13</v>
      </c>
    </row>
    <row r="74" spans="1:39" ht="114.75" customHeight="1">
      <c r="A74" s="10" t="str">
        <f aca="true" t="shared" si="25" ref="A74:AM74">A65</f>
        <v>Résultats globaux</v>
      </c>
      <c r="B74" s="10" t="str">
        <f t="shared" si="25"/>
        <v>Nombre de DDPP</v>
      </c>
      <c r="C74" s="10" t="str">
        <f t="shared" si="25"/>
        <v>Inscrits</v>
      </c>
      <c r="D74" s="10" t="str">
        <f t="shared" si="25"/>
        <v>Votes directs</v>
      </c>
      <c r="E74" s="10" t="str">
        <f t="shared" si="25"/>
        <v>Votes correspondance</v>
      </c>
      <c r="F74" s="10" t="str">
        <f t="shared" si="25"/>
        <v>Enveloppes non valables</v>
      </c>
      <c r="G74" s="10" t="str">
        <f t="shared" si="25"/>
        <v>Total participation</v>
      </c>
      <c r="H74" s="10" t="str">
        <f t="shared" si="25"/>
        <v>%participation</v>
      </c>
      <c r="I74" s="10" t="str">
        <f t="shared" si="25"/>
        <v>Blancs</v>
      </c>
      <c r="J74" s="10" t="str">
        <f t="shared" si="25"/>
        <v>Nuls</v>
      </c>
      <c r="K74" s="10" t="str">
        <f t="shared" si="25"/>
        <v>Exprimés</v>
      </c>
      <c r="L74" s="10" t="str">
        <f t="shared" si="25"/>
        <v>% exprimés</v>
      </c>
      <c r="M74" s="10" t="str">
        <f t="shared" si="25"/>
        <v>nombre de sièges</v>
      </c>
      <c r="N74" s="10" t="str">
        <f t="shared" si="25"/>
        <v>CFE-CGC</v>
      </c>
      <c r="O74" s="10" t="str">
        <f t="shared" si="25"/>
        <v>CFDT</v>
      </c>
      <c r="P74" s="10" t="str">
        <f t="shared" si="25"/>
        <v>CFTC</v>
      </c>
      <c r="Q74" s="10" t="str">
        <f t="shared" si="25"/>
        <v>CGT</v>
      </c>
      <c r="R74" s="10" t="str">
        <f t="shared" si="25"/>
        <v>FO</v>
      </c>
      <c r="S74" s="10" t="str">
        <f t="shared" si="25"/>
        <v>FSU</v>
      </c>
      <c r="T74" s="10" t="str">
        <f t="shared" si="25"/>
        <v>SOLIDAIRES </v>
      </c>
      <c r="U74" s="10" t="str">
        <f t="shared" si="25"/>
        <v>UNSA</v>
      </c>
      <c r="V74" s="10" t="str">
        <f t="shared" si="25"/>
        <v>OS autre 1</v>
      </c>
      <c r="W74" s="10" t="str">
        <f t="shared" si="25"/>
        <v>OS autre 2</v>
      </c>
      <c r="X74" s="10" t="str">
        <f t="shared" si="25"/>
        <v>OS autre 3</v>
      </c>
      <c r="Y74" s="10" t="str">
        <f t="shared" si="25"/>
        <v>OS autre 4</v>
      </c>
      <c r="Z74" s="10" t="str">
        <f t="shared" si="25"/>
        <v>CFE-CGC</v>
      </c>
      <c r="AA74" s="10" t="str">
        <f t="shared" si="25"/>
        <v>CFDT</v>
      </c>
      <c r="AB74" s="10" t="str">
        <f t="shared" si="25"/>
        <v>CFTC</v>
      </c>
      <c r="AC74" s="10" t="str">
        <f t="shared" si="25"/>
        <v>CGT</v>
      </c>
      <c r="AD74" s="10" t="str">
        <f t="shared" si="25"/>
        <v>FO</v>
      </c>
      <c r="AE74" s="10" t="str">
        <f t="shared" si="25"/>
        <v>FSU</v>
      </c>
      <c r="AF74" s="10" t="str">
        <f t="shared" si="25"/>
        <v>SOLIDAIRES </v>
      </c>
      <c r="AG74" s="10" t="str">
        <f t="shared" si="25"/>
        <v>UNSA</v>
      </c>
      <c r="AH74" s="10" t="str">
        <f t="shared" si="25"/>
        <v>OS autre 1</v>
      </c>
      <c r="AI74" s="10" t="str">
        <f t="shared" si="25"/>
        <v>OS autre 2</v>
      </c>
      <c r="AJ74" s="10" t="str">
        <f t="shared" si="25"/>
        <v>OS autre 3</v>
      </c>
      <c r="AK74" s="10" t="str">
        <f t="shared" si="25"/>
        <v>OS autre 4</v>
      </c>
      <c r="AL74" s="10" t="str">
        <f t="shared" si="25"/>
        <v>Total Voix OS autres</v>
      </c>
      <c r="AM74" s="10" t="str">
        <f t="shared" si="25"/>
        <v>Total Sièges OS autres</v>
      </c>
    </row>
    <row r="75" spans="1:39" ht="12.75">
      <c r="A75" s="56"/>
      <c r="B75" s="57">
        <f aca="true" t="shared" si="26" ref="B75:G75">IF(B72-B73=0,"","Erreur")</f>
      </c>
      <c r="C75" s="57">
        <f t="shared" si="26"/>
      </c>
      <c r="D75" s="57">
        <f t="shared" si="26"/>
      </c>
      <c r="E75" s="57">
        <f t="shared" si="26"/>
      </c>
      <c r="F75" s="57">
        <f t="shared" si="26"/>
      </c>
      <c r="G75" s="57">
        <f t="shared" si="26"/>
      </c>
      <c r="H75" s="57"/>
      <c r="I75" s="57">
        <f>IF(I72-I73=0,"","Erreur")</f>
      </c>
      <c r="J75" s="57">
        <f>IF(J72-J73=0,"","Erreur")</f>
      </c>
      <c r="K75" s="57">
        <f>IF(K72-K73=0,"","Erreur")</f>
      </c>
      <c r="L75" s="57"/>
      <c r="M75" s="57">
        <f aca="true" t="shared" si="27" ref="M75:AM75">IF(M72-M73=0,"","Erreur")</f>
      </c>
      <c r="N75" s="57">
        <f t="shared" si="27"/>
      </c>
      <c r="O75" s="57">
        <f t="shared" si="27"/>
      </c>
      <c r="P75" s="57">
        <f t="shared" si="27"/>
      </c>
      <c r="Q75" s="57">
        <f t="shared" si="27"/>
      </c>
      <c r="R75" s="57">
        <f t="shared" si="27"/>
      </c>
      <c r="S75" s="57">
        <f t="shared" si="27"/>
      </c>
      <c r="T75" s="57">
        <f t="shared" si="27"/>
      </c>
      <c r="U75" s="57">
        <f t="shared" si="27"/>
      </c>
      <c r="V75" s="57">
        <f t="shared" si="27"/>
      </c>
      <c r="W75" s="57">
        <f t="shared" si="27"/>
      </c>
      <c r="X75" s="57">
        <f t="shared" si="27"/>
      </c>
      <c r="Y75" s="57">
        <f t="shared" si="27"/>
      </c>
      <c r="Z75" s="57">
        <f t="shared" si="27"/>
      </c>
      <c r="AA75" s="57">
        <f t="shared" si="27"/>
      </c>
      <c r="AB75" s="57">
        <f t="shared" si="27"/>
      </c>
      <c r="AC75" s="57">
        <f t="shared" si="27"/>
      </c>
      <c r="AD75" s="57">
        <f t="shared" si="27"/>
      </c>
      <c r="AE75" s="57">
        <f t="shared" si="27"/>
      </c>
      <c r="AF75" s="57">
        <f t="shared" si="27"/>
      </c>
      <c r="AG75" s="57">
        <f t="shared" si="27"/>
      </c>
      <c r="AH75" s="57">
        <f t="shared" si="27"/>
      </c>
      <c r="AI75" s="57">
        <f t="shared" si="27"/>
      </c>
      <c r="AJ75" s="57">
        <f t="shared" si="27"/>
      </c>
      <c r="AK75" s="57">
        <f t="shared" si="27"/>
      </c>
      <c r="AL75" s="57">
        <f t="shared" si="27"/>
      </c>
      <c r="AM75" s="57">
        <f t="shared" si="27"/>
      </c>
    </row>
    <row r="77" spans="9:22" ht="18">
      <c r="I77" s="7" t="s">
        <v>4</v>
      </c>
      <c r="P77" s="6" t="s">
        <v>166</v>
      </c>
      <c r="U77" s="147">
        <f>C79</f>
        <v>50</v>
      </c>
      <c r="V77" s="148" t="str">
        <f>A79</f>
        <v>DDPP</v>
      </c>
    </row>
    <row r="78" spans="11:18" ht="18">
      <c r="K78" s="7"/>
      <c r="R78" s="6"/>
    </row>
    <row r="79" spans="1:4" ht="12.75">
      <c r="A79" t="s">
        <v>33</v>
      </c>
      <c r="C79" s="215">
        <f>B72</f>
        <v>50</v>
      </c>
      <c r="D79" s="215"/>
    </row>
    <row r="80" spans="3:6" ht="12.75">
      <c r="C80" s="217" t="s">
        <v>48</v>
      </c>
      <c r="D80" s="217"/>
      <c r="E80" s="217" t="s">
        <v>50</v>
      </c>
      <c r="F80" s="217"/>
    </row>
    <row r="81" spans="2:11" ht="12.75">
      <c r="B81" s="2" t="s">
        <v>11</v>
      </c>
      <c r="C81" s="215">
        <f>C72</f>
        <v>4650</v>
      </c>
      <c r="D81" s="215"/>
      <c r="J81" s="2" t="s">
        <v>51</v>
      </c>
      <c r="K81" s="67">
        <f>M72</f>
        <v>272</v>
      </c>
    </row>
    <row r="82" spans="2:11" ht="12.75">
      <c r="B82" s="2" t="s">
        <v>49</v>
      </c>
      <c r="C82" s="215">
        <f>G72</f>
        <v>3817</v>
      </c>
      <c r="D82" s="215"/>
      <c r="E82" s="216">
        <f>H72</f>
        <v>0.8208602150537634</v>
      </c>
      <c r="F82" s="216"/>
      <c r="K82" s="67"/>
    </row>
    <row r="83" spans="2:11" ht="12.75">
      <c r="B83" s="2" t="s">
        <v>17</v>
      </c>
      <c r="C83" s="215">
        <f>K72</f>
        <v>3667</v>
      </c>
      <c r="D83" s="215"/>
      <c r="E83" s="216">
        <f>L72</f>
        <v>0.7886021505376344</v>
      </c>
      <c r="F83" s="216"/>
      <c r="K83" s="67"/>
    </row>
    <row r="84" spans="2:14" ht="12.75">
      <c r="B84" s="2" t="str">
        <f>N74</f>
        <v>CFE-CGC</v>
      </c>
      <c r="C84" s="215">
        <f>N$72</f>
        <v>75</v>
      </c>
      <c r="D84" s="215"/>
      <c r="E84" s="216">
        <f aca="true" t="shared" si="28" ref="E84:E92">C84/C$83</f>
        <v>0.020452686119443685</v>
      </c>
      <c r="F84" s="216"/>
      <c r="J84" s="2" t="str">
        <f aca="true" t="shared" si="29" ref="J84:J92">B84</f>
        <v>CFE-CGC</v>
      </c>
      <c r="K84" s="215">
        <f>Z$72</f>
        <v>0</v>
      </c>
      <c r="L84" s="215"/>
      <c r="M84" s="216">
        <f aca="true" t="shared" si="30" ref="M84:M92">K84/K$81</f>
        <v>0</v>
      </c>
      <c r="N84" s="216"/>
    </row>
    <row r="85" spans="2:14" ht="12.75">
      <c r="B85" s="2" t="str">
        <f>O74</f>
        <v>CFDT</v>
      </c>
      <c r="C85" s="215">
        <f>O$72</f>
        <v>505</v>
      </c>
      <c r="D85" s="215"/>
      <c r="E85" s="216">
        <f t="shared" si="28"/>
        <v>0.13771475320425416</v>
      </c>
      <c r="F85" s="216"/>
      <c r="J85" s="2" t="str">
        <f t="shared" si="29"/>
        <v>CFDT</v>
      </c>
      <c r="K85" s="215">
        <f>AA72</f>
        <v>37</v>
      </c>
      <c r="L85" s="215"/>
      <c r="M85" s="216">
        <f t="shared" si="30"/>
        <v>0.13602941176470587</v>
      </c>
      <c r="N85" s="216"/>
    </row>
    <row r="86" spans="2:14" ht="12.75">
      <c r="B86" s="2" t="str">
        <f>P74</f>
        <v>CFTC</v>
      </c>
      <c r="C86" s="215">
        <f>P$72</f>
        <v>69</v>
      </c>
      <c r="D86" s="215"/>
      <c r="E86" s="216">
        <f t="shared" si="28"/>
        <v>0.018816471229888193</v>
      </c>
      <c r="F86" s="216"/>
      <c r="J86" s="2" t="str">
        <f t="shared" si="29"/>
        <v>CFTC</v>
      </c>
      <c r="K86" s="215">
        <f>AB72</f>
        <v>2</v>
      </c>
      <c r="L86" s="215"/>
      <c r="M86" s="216">
        <f t="shared" si="30"/>
        <v>0.007352941176470588</v>
      </c>
      <c r="N86" s="216"/>
    </row>
    <row r="87" spans="2:14" ht="12.75">
      <c r="B87" s="2" t="str">
        <f>Q74</f>
        <v>CGT</v>
      </c>
      <c r="C87" s="215">
        <f>Q$72</f>
        <v>599</v>
      </c>
      <c r="D87" s="215"/>
      <c r="E87" s="216">
        <f t="shared" si="28"/>
        <v>0.16334878647395693</v>
      </c>
      <c r="F87" s="216"/>
      <c r="J87" s="2" t="str">
        <f t="shared" si="29"/>
        <v>CGT</v>
      </c>
      <c r="K87" s="215">
        <f>AC72</f>
        <v>55</v>
      </c>
      <c r="L87" s="215"/>
      <c r="M87" s="216">
        <f t="shared" si="30"/>
        <v>0.20220588235294118</v>
      </c>
      <c r="N87" s="216"/>
    </row>
    <row r="88" spans="2:14" ht="12.75">
      <c r="B88" s="2" t="str">
        <f>R74</f>
        <v>FO</v>
      </c>
      <c r="C88" s="215">
        <f>R$72</f>
        <v>1014</v>
      </c>
      <c r="D88" s="215"/>
      <c r="E88" s="216">
        <f t="shared" si="28"/>
        <v>0.27652031633487867</v>
      </c>
      <c r="F88" s="216"/>
      <c r="J88" s="2" t="str">
        <f t="shared" si="29"/>
        <v>FO</v>
      </c>
      <c r="K88" s="215">
        <f>AD72</f>
        <v>97</v>
      </c>
      <c r="L88" s="215"/>
      <c r="M88" s="216">
        <f t="shared" si="30"/>
        <v>0.35661764705882354</v>
      </c>
      <c r="N88" s="216"/>
    </row>
    <row r="89" spans="2:14" ht="12.75">
      <c r="B89" s="2" t="str">
        <f>S74</f>
        <v>FSU</v>
      </c>
      <c r="C89" s="215">
        <f>S$72</f>
        <v>290</v>
      </c>
      <c r="D89" s="215"/>
      <c r="E89" s="216">
        <f t="shared" si="28"/>
        <v>0.07908371966184892</v>
      </c>
      <c r="F89" s="216"/>
      <c r="J89" s="2" t="str">
        <f t="shared" si="29"/>
        <v>FSU</v>
      </c>
      <c r="K89" s="215">
        <f>AE72</f>
        <v>14</v>
      </c>
      <c r="L89" s="215"/>
      <c r="M89" s="216">
        <f t="shared" si="30"/>
        <v>0.051470588235294115</v>
      </c>
      <c r="N89" s="216"/>
    </row>
    <row r="90" spans="2:14" ht="12.75">
      <c r="B90" s="2" t="str">
        <f>T74</f>
        <v>SOLIDAIRES </v>
      </c>
      <c r="C90" s="215">
        <f>T$72</f>
        <v>508</v>
      </c>
      <c r="D90" s="215"/>
      <c r="E90" s="216">
        <f t="shared" si="28"/>
        <v>0.13853286064903192</v>
      </c>
      <c r="F90" s="216"/>
      <c r="J90" s="2" t="str">
        <f t="shared" si="29"/>
        <v>SOLIDAIRES </v>
      </c>
      <c r="K90" s="215">
        <f>AF72</f>
        <v>37</v>
      </c>
      <c r="L90" s="215"/>
      <c r="M90" s="216">
        <f t="shared" si="30"/>
        <v>0.13602941176470587</v>
      </c>
      <c r="N90" s="216"/>
    </row>
    <row r="91" spans="2:14" ht="12.75">
      <c r="B91" s="2" t="str">
        <f>U74</f>
        <v>UNSA</v>
      </c>
      <c r="C91" s="215">
        <f>U$72</f>
        <v>290</v>
      </c>
      <c r="D91" s="215"/>
      <c r="E91" s="216">
        <f t="shared" si="28"/>
        <v>0.07908371966184892</v>
      </c>
      <c r="F91" s="216"/>
      <c r="J91" s="2" t="str">
        <f t="shared" si="29"/>
        <v>UNSA</v>
      </c>
      <c r="K91" s="215">
        <f>AG72</f>
        <v>17</v>
      </c>
      <c r="L91" s="215"/>
      <c r="M91" s="216">
        <f t="shared" si="30"/>
        <v>0.0625</v>
      </c>
      <c r="N91" s="216"/>
    </row>
    <row r="92" spans="2:14" ht="12.75">
      <c r="B92" s="2" t="s">
        <v>52</v>
      </c>
      <c r="C92" s="215">
        <f>AL72</f>
        <v>317</v>
      </c>
      <c r="D92" s="215"/>
      <c r="E92" s="216">
        <f t="shared" si="28"/>
        <v>0.08644668666484866</v>
      </c>
      <c r="F92" s="216"/>
      <c r="J92" s="2" t="str">
        <f t="shared" si="29"/>
        <v>Total autres OS</v>
      </c>
      <c r="K92" s="215">
        <f>AM72</f>
        <v>13</v>
      </c>
      <c r="L92" s="215"/>
      <c r="M92" s="216">
        <f t="shared" si="30"/>
        <v>0.04779411764705882</v>
      </c>
      <c r="N92" s="216"/>
    </row>
    <row r="93" spans="2:14" ht="12.75">
      <c r="B93" s="2" t="s">
        <v>53</v>
      </c>
      <c r="C93" s="215">
        <f>SUM(C84:D92)</f>
        <v>3667</v>
      </c>
      <c r="D93" s="215"/>
      <c r="E93" s="151">
        <f>SUM(E84:F92)</f>
        <v>1</v>
      </c>
      <c r="F93" s="151"/>
      <c r="J93" s="2" t="s">
        <v>53</v>
      </c>
      <c r="K93" s="215">
        <f>SUM(K84:L92)</f>
        <v>272</v>
      </c>
      <c r="L93" s="215"/>
      <c r="M93" s="151">
        <f>SUM(M84:N92)</f>
        <v>1</v>
      </c>
      <c r="N93" s="151"/>
    </row>
    <row r="94" spans="2:11" ht="12.75">
      <c r="B94" s="2" t="s">
        <v>54</v>
      </c>
      <c r="C94" s="67">
        <f>C93-C83</f>
        <v>0</v>
      </c>
      <c r="F94" s="2"/>
      <c r="J94" s="2" t="s">
        <v>169</v>
      </c>
      <c r="K94" s="67">
        <f>K81-K93</f>
        <v>0</v>
      </c>
    </row>
    <row r="95" ht="12.75">
      <c r="F95" s="2"/>
    </row>
    <row r="96" ht="12.75">
      <c r="F96" s="2"/>
    </row>
  </sheetData>
  <mergeCells count="52">
    <mergeCell ref="C93:D93"/>
    <mergeCell ref="E93:F93"/>
    <mergeCell ref="M93:N93"/>
    <mergeCell ref="K93:L93"/>
    <mergeCell ref="K92:L92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K88:L88"/>
    <mergeCell ref="K89:L89"/>
    <mergeCell ref="K90:L90"/>
    <mergeCell ref="K91:L91"/>
    <mergeCell ref="K84:L84"/>
    <mergeCell ref="K85:L85"/>
    <mergeCell ref="K86:L86"/>
    <mergeCell ref="K87:L87"/>
    <mergeCell ref="E80:F80"/>
    <mergeCell ref="E86:F86"/>
    <mergeCell ref="E87:F87"/>
    <mergeCell ref="E88:F88"/>
    <mergeCell ref="C92:D92"/>
    <mergeCell ref="E82:F82"/>
    <mergeCell ref="E83:F83"/>
    <mergeCell ref="E84:F84"/>
    <mergeCell ref="E85:F85"/>
    <mergeCell ref="E89:F89"/>
    <mergeCell ref="E90:F90"/>
    <mergeCell ref="E91:F91"/>
    <mergeCell ref="E92:F92"/>
    <mergeCell ref="C88:D88"/>
    <mergeCell ref="C89:D89"/>
    <mergeCell ref="C90:D90"/>
    <mergeCell ref="C91:D91"/>
    <mergeCell ref="C84:D84"/>
    <mergeCell ref="C85:D85"/>
    <mergeCell ref="C86:D86"/>
    <mergeCell ref="C87:D87"/>
    <mergeCell ref="C79:D79"/>
    <mergeCell ref="C81:D81"/>
    <mergeCell ref="C82:D82"/>
    <mergeCell ref="C83:D83"/>
    <mergeCell ref="C80:D80"/>
    <mergeCell ref="A1:B1"/>
    <mergeCell ref="C1:L1"/>
    <mergeCell ref="N1:Y1"/>
    <mergeCell ref="Z1:AK1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2"/>
  <sheetViews>
    <sheetView workbookViewId="0" topLeftCell="N1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4.14062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32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174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39" s="124" customFormat="1" ht="11.25">
      <c r="A3" s="95" t="s">
        <v>32</v>
      </c>
      <c r="B3" s="117" t="s">
        <v>159</v>
      </c>
      <c r="C3" s="118">
        <v>116</v>
      </c>
      <c r="D3" s="83">
        <v>40</v>
      </c>
      <c r="E3" s="83">
        <v>61</v>
      </c>
      <c r="F3" s="83">
        <v>0</v>
      </c>
      <c r="G3" s="83">
        <v>101</v>
      </c>
      <c r="H3" s="119">
        <v>0.8706896551724138</v>
      </c>
      <c r="I3" s="83">
        <v>6</v>
      </c>
      <c r="J3" s="83">
        <v>2</v>
      </c>
      <c r="K3" s="83">
        <v>93</v>
      </c>
      <c r="L3" s="120">
        <v>0.8017241379310345</v>
      </c>
      <c r="M3" s="121">
        <v>6</v>
      </c>
      <c r="N3" s="118">
        <v>2</v>
      </c>
      <c r="O3" s="83">
        <v>6</v>
      </c>
      <c r="P3" s="83">
        <v>0</v>
      </c>
      <c r="Q3" s="83">
        <v>14</v>
      </c>
      <c r="R3" s="83">
        <v>41</v>
      </c>
      <c r="S3" s="83">
        <v>1</v>
      </c>
      <c r="T3" s="83">
        <v>2</v>
      </c>
      <c r="U3" s="83">
        <v>16</v>
      </c>
      <c r="V3" s="83">
        <v>11</v>
      </c>
      <c r="W3" s="122">
        <v>0</v>
      </c>
      <c r="X3" s="122">
        <v>0</v>
      </c>
      <c r="Y3" s="117">
        <v>0</v>
      </c>
      <c r="Z3" s="118">
        <v>0</v>
      </c>
      <c r="AA3" s="83">
        <v>0</v>
      </c>
      <c r="AB3" s="83">
        <v>0</v>
      </c>
      <c r="AC3" s="83">
        <v>1</v>
      </c>
      <c r="AD3" s="83">
        <v>3</v>
      </c>
      <c r="AE3" s="83">
        <v>0</v>
      </c>
      <c r="AF3" s="83">
        <v>0</v>
      </c>
      <c r="AG3" s="83">
        <v>1</v>
      </c>
      <c r="AH3" s="83">
        <v>1</v>
      </c>
      <c r="AI3" s="83">
        <v>0</v>
      </c>
      <c r="AJ3" s="83">
        <v>0</v>
      </c>
      <c r="AK3" s="122">
        <v>0</v>
      </c>
      <c r="AL3" s="95">
        <f>+V3+W3+X3+Y3</f>
        <v>11</v>
      </c>
      <c r="AM3" s="123">
        <f>+AH3+AI3+AJ3+AK3</f>
        <v>1</v>
      </c>
    </row>
    <row r="4" spans="1:41" s="33" customFormat="1" ht="11.25">
      <c r="A4" s="19" t="s">
        <v>32</v>
      </c>
      <c r="B4" s="31" t="s">
        <v>127</v>
      </c>
      <c r="C4" s="34">
        <v>61</v>
      </c>
      <c r="D4" s="29">
        <v>36</v>
      </c>
      <c r="E4" s="29">
        <v>11</v>
      </c>
      <c r="F4" s="29">
        <v>0</v>
      </c>
      <c r="G4" s="29">
        <v>47</v>
      </c>
      <c r="H4" s="23">
        <v>0.7704918032786885</v>
      </c>
      <c r="I4" s="29">
        <v>1</v>
      </c>
      <c r="J4" s="29">
        <v>0</v>
      </c>
      <c r="K4" s="29">
        <v>46</v>
      </c>
      <c r="L4" s="81">
        <v>0.7540983606557377</v>
      </c>
      <c r="M4" s="35">
        <v>6</v>
      </c>
      <c r="N4" s="34">
        <v>2</v>
      </c>
      <c r="O4" s="29">
        <v>4</v>
      </c>
      <c r="P4" s="29">
        <v>2</v>
      </c>
      <c r="Q4" s="29">
        <v>3</v>
      </c>
      <c r="R4" s="29">
        <v>11</v>
      </c>
      <c r="S4" s="29">
        <v>3</v>
      </c>
      <c r="T4" s="29">
        <v>2</v>
      </c>
      <c r="U4" s="29">
        <v>16</v>
      </c>
      <c r="V4" s="29">
        <v>3</v>
      </c>
      <c r="W4" s="30">
        <v>0</v>
      </c>
      <c r="X4" s="30">
        <v>0</v>
      </c>
      <c r="Y4" s="31">
        <v>0</v>
      </c>
      <c r="Z4" s="34">
        <v>0</v>
      </c>
      <c r="AA4" s="29">
        <v>0</v>
      </c>
      <c r="AB4" s="29">
        <v>0</v>
      </c>
      <c r="AC4" s="29">
        <v>0</v>
      </c>
      <c r="AD4" s="29">
        <v>2</v>
      </c>
      <c r="AE4" s="29">
        <v>0</v>
      </c>
      <c r="AF4" s="29">
        <v>0</v>
      </c>
      <c r="AG4" s="29">
        <v>4</v>
      </c>
      <c r="AH4" s="29">
        <v>0</v>
      </c>
      <c r="AI4" s="30">
        <v>0</v>
      </c>
      <c r="AJ4" s="29">
        <v>0</v>
      </c>
      <c r="AK4" s="30">
        <v>0</v>
      </c>
      <c r="AL4" s="19">
        <f aca="true" t="shared" si="0" ref="AL4:AL22">V4+W4+X4+Y4</f>
        <v>3</v>
      </c>
      <c r="AM4" s="32">
        <f aca="true" t="shared" si="1" ref="AM4:AM22">AH4+AI4+AJ4+AK4</f>
        <v>0</v>
      </c>
      <c r="AN4" s="33">
        <f aca="true" t="shared" si="2" ref="AN4:AN22">N4+O4+P4+Q4+R4+S4+T4+U4+V4+W4+X4+Y4-K4</f>
        <v>0</v>
      </c>
      <c r="AO4" s="33">
        <f aca="true" t="shared" si="3" ref="AO4:AO22">Z4+AA4+AB4+AC4+AD4+AE4+AF4+AG4+AH4+AI4+AJ4+AK4-M4</f>
        <v>0</v>
      </c>
    </row>
    <row r="5" spans="1:41" s="33" customFormat="1" ht="11.25">
      <c r="A5" s="19" t="s">
        <v>32</v>
      </c>
      <c r="B5" s="31" t="s">
        <v>128</v>
      </c>
      <c r="C5" s="34">
        <v>77</v>
      </c>
      <c r="D5" s="29">
        <v>46</v>
      </c>
      <c r="E5" s="29">
        <v>19</v>
      </c>
      <c r="F5" s="29">
        <v>0</v>
      </c>
      <c r="G5" s="29">
        <v>65</v>
      </c>
      <c r="H5" s="23">
        <v>0.8441558441558441</v>
      </c>
      <c r="I5" s="29">
        <v>6</v>
      </c>
      <c r="J5" s="29">
        <v>2</v>
      </c>
      <c r="K5" s="29">
        <v>57</v>
      </c>
      <c r="L5" s="81">
        <v>0.7402597402597403</v>
      </c>
      <c r="M5" s="35">
        <v>6</v>
      </c>
      <c r="N5" s="34">
        <v>0</v>
      </c>
      <c r="O5" s="29">
        <v>11</v>
      </c>
      <c r="P5" s="29">
        <v>5</v>
      </c>
      <c r="Q5" s="29">
        <v>8</v>
      </c>
      <c r="R5" s="29">
        <v>15</v>
      </c>
      <c r="S5" s="29">
        <v>3</v>
      </c>
      <c r="T5" s="29">
        <v>3</v>
      </c>
      <c r="U5" s="29">
        <v>9</v>
      </c>
      <c r="V5" s="29">
        <v>3</v>
      </c>
      <c r="W5" s="30">
        <v>0</v>
      </c>
      <c r="X5" s="30">
        <v>0</v>
      </c>
      <c r="Y5" s="31">
        <v>0</v>
      </c>
      <c r="Z5" s="34">
        <v>0</v>
      </c>
      <c r="AA5" s="29">
        <v>2</v>
      </c>
      <c r="AB5" s="29">
        <v>0</v>
      </c>
      <c r="AC5" s="29">
        <v>1</v>
      </c>
      <c r="AD5" s="29">
        <v>2</v>
      </c>
      <c r="AE5" s="29">
        <v>0</v>
      </c>
      <c r="AF5" s="29">
        <v>0</v>
      </c>
      <c r="AG5" s="29">
        <v>1</v>
      </c>
      <c r="AH5" s="29">
        <v>0</v>
      </c>
      <c r="AI5" s="30">
        <v>0</v>
      </c>
      <c r="AJ5" s="29">
        <v>0</v>
      </c>
      <c r="AK5" s="30">
        <v>0</v>
      </c>
      <c r="AL5" s="19">
        <f t="shared" si="0"/>
        <v>3</v>
      </c>
      <c r="AM5" s="32">
        <f t="shared" si="1"/>
        <v>0</v>
      </c>
      <c r="AN5" s="33">
        <f t="shared" si="2"/>
        <v>0</v>
      </c>
      <c r="AO5" s="33">
        <f t="shared" si="3"/>
        <v>0</v>
      </c>
    </row>
    <row r="6" spans="1:41" s="33" customFormat="1" ht="11.25">
      <c r="A6" s="19" t="s">
        <v>32</v>
      </c>
      <c r="B6" s="31" t="s">
        <v>129</v>
      </c>
      <c r="C6" s="34">
        <v>75</v>
      </c>
      <c r="D6" s="29">
        <v>43</v>
      </c>
      <c r="E6" s="29">
        <v>16</v>
      </c>
      <c r="F6" s="29">
        <v>1</v>
      </c>
      <c r="G6" s="29">
        <v>58</v>
      </c>
      <c r="H6" s="23">
        <v>0.7733333333333333</v>
      </c>
      <c r="I6" s="29">
        <v>2</v>
      </c>
      <c r="J6" s="29">
        <v>0</v>
      </c>
      <c r="K6" s="29">
        <v>56</v>
      </c>
      <c r="L6" s="81">
        <v>0.7466666666666667</v>
      </c>
      <c r="M6" s="35">
        <v>6</v>
      </c>
      <c r="N6" s="34">
        <v>2</v>
      </c>
      <c r="O6" s="29">
        <v>3</v>
      </c>
      <c r="P6" s="29">
        <v>0</v>
      </c>
      <c r="Q6" s="29">
        <v>15</v>
      </c>
      <c r="R6" s="29">
        <v>8</v>
      </c>
      <c r="S6" s="29">
        <v>2</v>
      </c>
      <c r="T6" s="29">
        <v>4</v>
      </c>
      <c r="U6" s="29">
        <v>18</v>
      </c>
      <c r="V6" s="29">
        <v>4</v>
      </c>
      <c r="W6" s="30">
        <v>0</v>
      </c>
      <c r="X6" s="30">
        <v>0</v>
      </c>
      <c r="Y6" s="31">
        <v>0</v>
      </c>
      <c r="Z6" s="34">
        <v>0</v>
      </c>
      <c r="AA6" s="29">
        <v>0</v>
      </c>
      <c r="AB6" s="29">
        <v>0</v>
      </c>
      <c r="AC6" s="29">
        <v>2</v>
      </c>
      <c r="AD6" s="29">
        <v>1</v>
      </c>
      <c r="AE6" s="29">
        <v>0</v>
      </c>
      <c r="AF6" s="29">
        <v>0</v>
      </c>
      <c r="AG6" s="29">
        <v>3</v>
      </c>
      <c r="AH6" s="29">
        <v>0</v>
      </c>
      <c r="AI6" s="30">
        <v>0</v>
      </c>
      <c r="AJ6" s="29">
        <v>0</v>
      </c>
      <c r="AK6" s="30">
        <v>0</v>
      </c>
      <c r="AL6" s="19">
        <f t="shared" si="0"/>
        <v>4</v>
      </c>
      <c r="AM6" s="32">
        <f t="shared" si="1"/>
        <v>0</v>
      </c>
      <c r="AN6" s="33">
        <f t="shared" si="2"/>
        <v>0</v>
      </c>
      <c r="AO6" s="33">
        <f t="shared" si="3"/>
        <v>0</v>
      </c>
    </row>
    <row r="7" spans="1:41" s="33" customFormat="1" ht="11.25">
      <c r="A7" s="19" t="s">
        <v>32</v>
      </c>
      <c r="B7" s="31" t="s">
        <v>130</v>
      </c>
      <c r="C7" s="34">
        <v>76</v>
      </c>
      <c r="D7" s="29">
        <v>30</v>
      </c>
      <c r="E7" s="29">
        <v>33</v>
      </c>
      <c r="F7" s="29">
        <v>1</v>
      </c>
      <c r="G7" s="29">
        <v>62</v>
      </c>
      <c r="H7" s="23">
        <v>0.8157894736842105</v>
      </c>
      <c r="I7" s="29">
        <v>0</v>
      </c>
      <c r="J7" s="29">
        <v>1</v>
      </c>
      <c r="K7" s="29">
        <v>61</v>
      </c>
      <c r="L7" s="81">
        <v>0.8026315789473685</v>
      </c>
      <c r="M7" s="35">
        <v>6</v>
      </c>
      <c r="N7" s="34">
        <v>1</v>
      </c>
      <c r="O7" s="29">
        <v>7</v>
      </c>
      <c r="P7" s="29">
        <v>0</v>
      </c>
      <c r="Q7" s="29">
        <v>5</v>
      </c>
      <c r="R7" s="29">
        <v>19</v>
      </c>
      <c r="S7" s="29">
        <v>4</v>
      </c>
      <c r="T7" s="29">
        <v>1</v>
      </c>
      <c r="U7" s="29">
        <v>19</v>
      </c>
      <c r="V7" s="29">
        <v>5</v>
      </c>
      <c r="W7" s="30">
        <v>0</v>
      </c>
      <c r="X7" s="30">
        <v>0</v>
      </c>
      <c r="Y7" s="31">
        <v>0</v>
      </c>
      <c r="Z7" s="34">
        <v>0</v>
      </c>
      <c r="AA7" s="29">
        <v>1</v>
      </c>
      <c r="AB7" s="29">
        <v>0</v>
      </c>
      <c r="AC7" s="29">
        <v>0</v>
      </c>
      <c r="AD7" s="29">
        <v>2</v>
      </c>
      <c r="AE7" s="29">
        <v>0</v>
      </c>
      <c r="AF7" s="29">
        <v>0</v>
      </c>
      <c r="AG7" s="29">
        <v>3</v>
      </c>
      <c r="AH7" s="29">
        <v>0</v>
      </c>
      <c r="AI7" s="30">
        <v>0</v>
      </c>
      <c r="AJ7" s="29">
        <v>0</v>
      </c>
      <c r="AK7" s="30">
        <v>0</v>
      </c>
      <c r="AL7" s="19">
        <f t="shared" si="0"/>
        <v>5</v>
      </c>
      <c r="AM7" s="32">
        <f t="shared" si="1"/>
        <v>0</v>
      </c>
      <c r="AN7" s="33">
        <f t="shared" si="2"/>
        <v>0</v>
      </c>
      <c r="AO7" s="33">
        <f t="shared" si="3"/>
        <v>0</v>
      </c>
    </row>
    <row r="8" spans="1:41" s="33" customFormat="1" ht="11.25">
      <c r="A8" s="19" t="s">
        <v>32</v>
      </c>
      <c r="B8" s="31" t="s">
        <v>131</v>
      </c>
      <c r="C8" s="34">
        <v>68</v>
      </c>
      <c r="D8" s="29">
        <v>38</v>
      </c>
      <c r="E8" s="29">
        <v>17</v>
      </c>
      <c r="F8" s="29">
        <v>1</v>
      </c>
      <c r="G8" s="29">
        <v>54</v>
      </c>
      <c r="H8" s="23">
        <v>0.7941176470588235</v>
      </c>
      <c r="I8" s="29">
        <v>0</v>
      </c>
      <c r="J8" s="29">
        <v>0</v>
      </c>
      <c r="K8" s="29">
        <v>54</v>
      </c>
      <c r="L8" s="81">
        <v>0.7941176470588235</v>
      </c>
      <c r="M8" s="35">
        <v>4</v>
      </c>
      <c r="N8" s="34">
        <v>0</v>
      </c>
      <c r="O8" s="29">
        <v>2</v>
      </c>
      <c r="P8" s="29">
        <v>0</v>
      </c>
      <c r="Q8" s="29">
        <v>10</v>
      </c>
      <c r="R8" s="29">
        <v>20</v>
      </c>
      <c r="S8" s="29">
        <v>6</v>
      </c>
      <c r="T8" s="29">
        <v>4</v>
      </c>
      <c r="U8" s="29">
        <v>11</v>
      </c>
      <c r="V8" s="29">
        <v>1</v>
      </c>
      <c r="W8" s="30">
        <v>0</v>
      </c>
      <c r="X8" s="30">
        <v>0</v>
      </c>
      <c r="Y8" s="31">
        <v>0</v>
      </c>
      <c r="Z8" s="34">
        <v>0</v>
      </c>
      <c r="AA8" s="29">
        <v>0</v>
      </c>
      <c r="AB8" s="29">
        <v>0</v>
      </c>
      <c r="AC8" s="29">
        <v>1</v>
      </c>
      <c r="AD8" s="29">
        <v>2</v>
      </c>
      <c r="AE8" s="29">
        <v>0</v>
      </c>
      <c r="AF8" s="29">
        <v>0</v>
      </c>
      <c r="AG8" s="29">
        <v>1</v>
      </c>
      <c r="AH8" s="29">
        <v>0</v>
      </c>
      <c r="AI8" s="30">
        <v>0</v>
      </c>
      <c r="AJ8" s="29">
        <v>0</v>
      </c>
      <c r="AK8" s="30">
        <v>0</v>
      </c>
      <c r="AL8" s="19">
        <f t="shared" si="0"/>
        <v>1</v>
      </c>
      <c r="AM8" s="32">
        <f t="shared" si="1"/>
        <v>0</v>
      </c>
      <c r="AN8" s="33">
        <f t="shared" si="2"/>
        <v>0</v>
      </c>
      <c r="AO8" s="33">
        <f t="shared" si="3"/>
        <v>0</v>
      </c>
    </row>
    <row r="9" spans="1:41" s="33" customFormat="1" ht="11.25">
      <c r="A9" s="19" t="s">
        <v>32</v>
      </c>
      <c r="B9" s="31" t="s">
        <v>132</v>
      </c>
      <c r="C9" s="34">
        <v>66</v>
      </c>
      <c r="D9" s="29">
        <v>41</v>
      </c>
      <c r="E9" s="29">
        <v>16</v>
      </c>
      <c r="F9" s="29">
        <v>1</v>
      </c>
      <c r="G9" s="29">
        <v>56</v>
      </c>
      <c r="H9" s="23">
        <v>0.8484848484848485</v>
      </c>
      <c r="I9" s="29">
        <v>1</v>
      </c>
      <c r="J9" s="29">
        <v>1</v>
      </c>
      <c r="K9" s="29">
        <v>54</v>
      </c>
      <c r="L9" s="81">
        <v>0.8181818181818182</v>
      </c>
      <c r="M9" s="35">
        <v>6</v>
      </c>
      <c r="N9" s="34">
        <v>0</v>
      </c>
      <c r="O9" s="29">
        <v>5</v>
      </c>
      <c r="P9" s="29">
        <v>2</v>
      </c>
      <c r="Q9" s="29">
        <v>3</v>
      </c>
      <c r="R9" s="29">
        <v>11</v>
      </c>
      <c r="S9" s="29">
        <v>2</v>
      </c>
      <c r="T9" s="29">
        <v>3</v>
      </c>
      <c r="U9" s="29">
        <v>19</v>
      </c>
      <c r="V9" s="29">
        <v>9</v>
      </c>
      <c r="W9" s="30">
        <v>0</v>
      </c>
      <c r="X9" s="30">
        <v>0</v>
      </c>
      <c r="Y9" s="31">
        <v>0</v>
      </c>
      <c r="Z9" s="34">
        <v>0</v>
      </c>
      <c r="AA9" s="29">
        <v>0</v>
      </c>
      <c r="AB9" s="29">
        <v>0</v>
      </c>
      <c r="AC9" s="29">
        <v>0</v>
      </c>
      <c r="AD9" s="29">
        <v>2</v>
      </c>
      <c r="AE9" s="29">
        <v>0</v>
      </c>
      <c r="AF9" s="29">
        <v>0</v>
      </c>
      <c r="AG9" s="29">
        <v>3</v>
      </c>
      <c r="AH9" s="29">
        <v>1</v>
      </c>
      <c r="AI9" s="30">
        <v>0</v>
      </c>
      <c r="AJ9" s="29">
        <v>0</v>
      </c>
      <c r="AK9" s="30">
        <v>0</v>
      </c>
      <c r="AL9" s="19">
        <f t="shared" si="0"/>
        <v>9</v>
      </c>
      <c r="AM9" s="32">
        <f t="shared" si="1"/>
        <v>1</v>
      </c>
      <c r="AN9" s="33">
        <f t="shared" si="2"/>
        <v>0</v>
      </c>
      <c r="AO9" s="33">
        <f t="shared" si="3"/>
        <v>0</v>
      </c>
    </row>
    <row r="10" spans="1:41" s="33" customFormat="1" ht="11.25">
      <c r="A10" s="19" t="s">
        <v>32</v>
      </c>
      <c r="B10" s="31" t="s">
        <v>133</v>
      </c>
      <c r="C10" s="34">
        <v>86</v>
      </c>
      <c r="D10" s="29">
        <v>51</v>
      </c>
      <c r="E10" s="29">
        <v>13</v>
      </c>
      <c r="F10" s="29">
        <v>4</v>
      </c>
      <c r="G10" s="29">
        <v>60</v>
      </c>
      <c r="H10" s="23">
        <v>0.6976744186046512</v>
      </c>
      <c r="I10" s="29">
        <v>1</v>
      </c>
      <c r="J10" s="29">
        <v>1</v>
      </c>
      <c r="K10" s="29">
        <v>58</v>
      </c>
      <c r="L10" s="81">
        <v>0.6744186046511628</v>
      </c>
      <c r="M10" s="35">
        <v>6</v>
      </c>
      <c r="N10" s="34">
        <v>0</v>
      </c>
      <c r="O10" s="29">
        <v>7</v>
      </c>
      <c r="P10" s="29">
        <v>0</v>
      </c>
      <c r="Q10" s="29">
        <v>3</v>
      </c>
      <c r="R10" s="29">
        <v>11</v>
      </c>
      <c r="S10" s="29">
        <v>11</v>
      </c>
      <c r="T10" s="29">
        <v>4</v>
      </c>
      <c r="U10" s="29">
        <v>19</v>
      </c>
      <c r="V10" s="29">
        <v>3</v>
      </c>
      <c r="W10" s="30">
        <v>0</v>
      </c>
      <c r="X10" s="30">
        <v>0</v>
      </c>
      <c r="Y10" s="31">
        <v>0</v>
      </c>
      <c r="Z10" s="34">
        <v>0</v>
      </c>
      <c r="AA10" s="29">
        <v>1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3</v>
      </c>
      <c r="AH10" s="29">
        <v>0</v>
      </c>
      <c r="AI10" s="30">
        <v>0</v>
      </c>
      <c r="AJ10" s="29">
        <v>0</v>
      </c>
      <c r="AK10" s="30">
        <v>0</v>
      </c>
      <c r="AL10" s="19">
        <f t="shared" si="0"/>
        <v>3</v>
      </c>
      <c r="AM10" s="32">
        <f t="shared" si="1"/>
        <v>0</v>
      </c>
      <c r="AN10" s="33">
        <f t="shared" si="2"/>
        <v>0</v>
      </c>
      <c r="AO10" s="33">
        <f t="shared" si="3"/>
        <v>0</v>
      </c>
    </row>
    <row r="11" spans="1:41" s="33" customFormat="1" ht="11.25">
      <c r="A11" s="19" t="s">
        <v>32</v>
      </c>
      <c r="B11" s="31" t="s">
        <v>134</v>
      </c>
      <c r="C11" s="34">
        <v>124</v>
      </c>
      <c r="D11" s="29">
        <v>75</v>
      </c>
      <c r="E11" s="29">
        <v>26</v>
      </c>
      <c r="F11" s="29">
        <v>1</v>
      </c>
      <c r="G11" s="29">
        <v>100</v>
      </c>
      <c r="H11" s="23">
        <v>0.8064516129032258</v>
      </c>
      <c r="I11" s="29">
        <v>1</v>
      </c>
      <c r="J11" s="29">
        <v>6</v>
      </c>
      <c r="K11" s="29">
        <v>93</v>
      </c>
      <c r="L11" s="81">
        <v>0.75</v>
      </c>
      <c r="M11" s="35">
        <v>6</v>
      </c>
      <c r="N11" s="34">
        <v>1</v>
      </c>
      <c r="O11" s="29">
        <v>19</v>
      </c>
      <c r="P11" s="29">
        <v>0</v>
      </c>
      <c r="Q11" s="29">
        <v>7</v>
      </c>
      <c r="R11" s="29">
        <v>16</v>
      </c>
      <c r="S11" s="29">
        <v>13</v>
      </c>
      <c r="T11" s="29">
        <v>14</v>
      </c>
      <c r="U11" s="29">
        <v>16</v>
      </c>
      <c r="V11" s="29">
        <v>7</v>
      </c>
      <c r="W11" s="30">
        <v>0</v>
      </c>
      <c r="X11" s="30">
        <v>0</v>
      </c>
      <c r="Y11" s="31">
        <v>0</v>
      </c>
      <c r="Z11" s="34">
        <v>0</v>
      </c>
      <c r="AA11" s="29">
        <v>2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0</v>
      </c>
      <c r="AI11" s="30">
        <v>0</v>
      </c>
      <c r="AJ11" s="29">
        <v>0</v>
      </c>
      <c r="AK11" s="30">
        <v>0</v>
      </c>
      <c r="AL11" s="19">
        <f t="shared" si="0"/>
        <v>7</v>
      </c>
      <c r="AM11" s="32">
        <f t="shared" si="1"/>
        <v>0</v>
      </c>
      <c r="AN11" s="33">
        <f t="shared" si="2"/>
        <v>0</v>
      </c>
      <c r="AO11" s="33">
        <f t="shared" si="3"/>
        <v>0</v>
      </c>
    </row>
    <row r="12" spans="1:41" s="33" customFormat="1" ht="11.25">
      <c r="A12" s="19" t="s">
        <v>32</v>
      </c>
      <c r="B12" s="31" t="s">
        <v>135</v>
      </c>
      <c r="C12" s="34">
        <v>81</v>
      </c>
      <c r="D12" s="29">
        <v>52</v>
      </c>
      <c r="E12" s="29">
        <v>12</v>
      </c>
      <c r="F12" s="29">
        <v>3</v>
      </c>
      <c r="G12" s="29">
        <v>61</v>
      </c>
      <c r="H12" s="23">
        <v>0.7530864197530864</v>
      </c>
      <c r="I12" s="29">
        <v>2</v>
      </c>
      <c r="J12" s="29">
        <v>1</v>
      </c>
      <c r="K12" s="29">
        <v>58</v>
      </c>
      <c r="L12" s="81">
        <v>0.7160493827160493</v>
      </c>
      <c r="M12" s="35">
        <v>6</v>
      </c>
      <c r="N12" s="34">
        <v>0</v>
      </c>
      <c r="O12" s="29">
        <v>3</v>
      </c>
      <c r="P12" s="29">
        <v>0</v>
      </c>
      <c r="Q12" s="29">
        <v>11</v>
      </c>
      <c r="R12" s="29">
        <v>21</v>
      </c>
      <c r="S12" s="29">
        <v>1</v>
      </c>
      <c r="T12" s="29">
        <v>4</v>
      </c>
      <c r="U12" s="29">
        <v>11</v>
      </c>
      <c r="V12" s="29">
        <v>7</v>
      </c>
      <c r="W12" s="30">
        <v>0</v>
      </c>
      <c r="X12" s="30">
        <v>0</v>
      </c>
      <c r="Y12" s="31">
        <v>0</v>
      </c>
      <c r="Z12" s="34">
        <v>0</v>
      </c>
      <c r="AA12" s="29">
        <v>0</v>
      </c>
      <c r="AB12" s="29">
        <v>0</v>
      </c>
      <c r="AC12" s="29">
        <v>1</v>
      </c>
      <c r="AD12" s="29">
        <v>3</v>
      </c>
      <c r="AE12" s="29">
        <v>0</v>
      </c>
      <c r="AF12" s="29">
        <v>0</v>
      </c>
      <c r="AG12" s="29">
        <v>1</v>
      </c>
      <c r="AH12" s="29">
        <v>1</v>
      </c>
      <c r="AI12" s="30">
        <v>0</v>
      </c>
      <c r="AJ12" s="29">
        <v>0</v>
      </c>
      <c r="AK12" s="30">
        <v>0</v>
      </c>
      <c r="AL12" s="19">
        <f t="shared" si="0"/>
        <v>7</v>
      </c>
      <c r="AM12" s="32">
        <f t="shared" si="1"/>
        <v>1</v>
      </c>
      <c r="AN12" s="33">
        <f t="shared" si="2"/>
        <v>0</v>
      </c>
      <c r="AO12" s="33">
        <f t="shared" si="3"/>
        <v>0</v>
      </c>
    </row>
    <row r="13" spans="1:41" s="33" customFormat="1" ht="11.25">
      <c r="A13" s="19" t="s">
        <v>32</v>
      </c>
      <c r="B13" s="31" t="s">
        <v>136</v>
      </c>
      <c r="C13" s="34">
        <v>93</v>
      </c>
      <c r="D13" s="29">
        <v>64</v>
      </c>
      <c r="E13" s="29">
        <v>14</v>
      </c>
      <c r="F13" s="29">
        <v>0</v>
      </c>
      <c r="G13" s="29">
        <v>78</v>
      </c>
      <c r="H13" s="23">
        <v>0.8387096774193549</v>
      </c>
      <c r="I13" s="29">
        <v>1</v>
      </c>
      <c r="J13" s="29">
        <v>2</v>
      </c>
      <c r="K13" s="29">
        <v>75</v>
      </c>
      <c r="L13" s="81">
        <v>0.8064516129032258</v>
      </c>
      <c r="M13" s="35">
        <v>6</v>
      </c>
      <c r="N13" s="34">
        <v>0</v>
      </c>
      <c r="O13" s="29">
        <v>7</v>
      </c>
      <c r="P13" s="29">
        <v>1</v>
      </c>
      <c r="Q13" s="29">
        <v>12</v>
      </c>
      <c r="R13" s="29">
        <v>23</v>
      </c>
      <c r="S13" s="29">
        <v>14</v>
      </c>
      <c r="T13" s="29">
        <v>3</v>
      </c>
      <c r="U13" s="29">
        <v>12</v>
      </c>
      <c r="V13" s="29">
        <v>3</v>
      </c>
      <c r="W13" s="30">
        <v>0</v>
      </c>
      <c r="X13" s="30">
        <v>0</v>
      </c>
      <c r="Y13" s="31">
        <v>0</v>
      </c>
      <c r="Z13" s="34">
        <v>0</v>
      </c>
      <c r="AA13" s="29">
        <v>0</v>
      </c>
      <c r="AB13" s="29">
        <v>0</v>
      </c>
      <c r="AC13" s="29">
        <v>1</v>
      </c>
      <c r="AD13" s="29">
        <v>3</v>
      </c>
      <c r="AE13" s="29">
        <v>1</v>
      </c>
      <c r="AF13" s="29">
        <v>0</v>
      </c>
      <c r="AG13" s="29">
        <v>1</v>
      </c>
      <c r="AH13" s="29">
        <v>0</v>
      </c>
      <c r="AI13" s="30">
        <v>0</v>
      </c>
      <c r="AJ13" s="29">
        <v>0</v>
      </c>
      <c r="AK13" s="30">
        <v>0</v>
      </c>
      <c r="AL13" s="19">
        <f t="shared" si="0"/>
        <v>3</v>
      </c>
      <c r="AM13" s="32">
        <f t="shared" si="1"/>
        <v>0</v>
      </c>
      <c r="AN13" s="33">
        <f t="shared" si="2"/>
        <v>0</v>
      </c>
      <c r="AO13" s="33">
        <f t="shared" si="3"/>
        <v>0</v>
      </c>
    </row>
    <row r="14" spans="1:41" s="33" customFormat="1" ht="11.25">
      <c r="A14" s="19" t="s">
        <v>32</v>
      </c>
      <c r="B14" s="31" t="s">
        <v>137</v>
      </c>
      <c r="C14" s="34">
        <v>78</v>
      </c>
      <c r="D14" s="29">
        <v>50</v>
      </c>
      <c r="E14" s="29">
        <v>14</v>
      </c>
      <c r="F14" s="29">
        <v>0</v>
      </c>
      <c r="G14" s="29">
        <v>64</v>
      </c>
      <c r="H14" s="23">
        <v>0.8205128205128205</v>
      </c>
      <c r="I14" s="29">
        <v>0</v>
      </c>
      <c r="J14" s="29">
        <v>1</v>
      </c>
      <c r="K14" s="29">
        <v>63</v>
      </c>
      <c r="L14" s="81">
        <v>0.8076923076923077</v>
      </c>
      <c r="M14" s="35">
        <v>6</v>
      </c>
      <c r="N14" s="34">
        <v>0</v>
      </c>
      <c r="O14" s="29">
        <v>14</v>
      </c>
      <c r="P14" s="29">
        <v>1</v>
      </c>
      <c r="Q14" s="29">
        <v>9</v>
      </c>
      <c r="R14" s="29">
        <v>20</v>
      </c>
      <c r="S14" s="29">
        <v>3</v>
      </c>
      <c r="T14" s="29">
        <v>0</v>
      </c>
      <c r="U14" s="29">
        <v>12</v>
      </c>
      <c r="V14" s="29">
        <v>4</v>
      </c>
      <c r="W14" s="30">
        <v>0</v>
      </c>
      <c r="X14" s="30">
        <v>0</v>
      </c>
      <c r="Y14" s="31">
        <v>0</v>
      </c>
      <c r="Z14" s="34">
        <v>0</v>
      </c>
      <c r="AA14" s="29">
        <v>2</v>
      </c>
      <c r="AB14" s="29">
        <v>0</v>
      </c>
      <c r="AC14" s="29">
        <v>1</v>
      </c>
      <c r="AD14" s="29">
        <v>2</v>
      </c>
      <c r="AE14" s="29">
        <v>0</v>
      </c>
      <c r="AF14" s="29">
        <v>0</v>
      </c>
      <c r="AG14" s="29">
        <v>1</v>
      </c>
      <c r="AH14" s="29">
        <v>0</v>
      </c>
      <c r="AI14" s="30">
        <v>0</v>
      </c>
      <c r="AJ14" s="29">
        <v>0</v>
      </c>
      <c r="AK14" s="30">
        <v>0</v>
      </c>
      <c r="AL14" s="19">
        <f t="shared" si="0"/>
        <v>4</v>
      </c>
      <c r="AM14" s="32">
        <f t="shared" si="1"/>
        <v>0</v>
      </c>
      <c r="AN14" s="33">
        <f t="shared" si="2"/>
        <v>0</v>
      </c>
      <c r="AO14" s="33">
        <f t="shared" si="3"/>
        <v>0</v>
      </c>
    </row>
    <row r="15" spans="1:41" s="33" customFormat="1" ht="11.25">
      <c r="A15" s="19" t="s">
        <v>32</v>
      </c>
      <c r="B15" s="31" t="s">
        <v>138</v>
      </c>
      <c r="C15" s="34">
        <v>93</v>
      </c>
      <c r="D15" s="29">
        <v>33</v>
      </c>
      <c r="E15" s="29">
        <v>45</v>
      </c>
      <c r="F15" s="29">
        <v>0</v>
      </c>
      <c r="G15" s="29">
        <v>78</v>
      </c>
      <c r="H15" s="23">
        <v>0.8387096774193549</v>
      </c>
      <c r="I15" s="29">
        <v>0</v>
      </c>
      <c r="J15" s="29">
        <v>1</v>
      </c>
      <c r="K15" s="29">
        <v>77</v>
      </c>
      <c r="L15" s="81">
        <v>0.8279569892473119</v>
      </c>
      <c r="M15" s="35">
        <v>6</v>
      </c>
      <c r="N15" s="34">
        <v>1</v>
      </c>
      <c r="O15" s="29">
        <v>1</v>
      </c>
      <c r="P15" s="29">
        <v>0</v>
      </c>
      <c r="Q15" s="29">
        <v>6</v>
      </c>
      <c r="R15" s="29">
        <v>7</v>
      </c>
      <c r="S15" s="29">
        <v>34</v>
      </c>
      <c r="T15" s="29">
        <v>11</v>
      </c>
      <c r="U15" s="29">
        <v>11</v>
      </c>
      <c r="V15" s="29">
        <v>6</v>
      </c>
      <c r="W15" s="30">
        <v>0</v>
      </c>
      <c r="X15" s="30">
        <v>0</v>
      </c>
      <c r="Y15" s="31">
        <v>0</v>
      </c>
      <c r="Z15" s="34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4</v>
      </c>
      <c r="AF15" s="29">
        <v>1</v>
      </c>
      <c r="AG15" s="29">
        <v>1</v>
      </c>
      <c r="AH15" s="29">
        <v>0</v>
      </c>
      <c r="AI15" s="30">
        <v>0</v>
      </c>
      <c r="AJ15" s="29">
        <v>0</v>
      </c>
      <c r="AK15" s="30">
        <v>0</v>
      </c>
      <c r="AL15" s="19">
        <f t="shared" si="0"/>
        <v>6</v>
      </c>
      <c r="AM15" s="32">
        <f t="shared" si="1"/>
        <v>0</v>
      </c>
      <c r="AN15" s="33">
        <f t="shared" si="2"/>
        <v>0</v>
      </c>
      <c r="AO15" s="33">
        <f t="shared" si="3"/>
        <v>0</v>
      </c>
    </row>
    <row r="16" spans="1:41" s="33" customFormat="1" ht="11.25">
      <c r="A16" s="19" t="s">
        <v>32</v>
      </c>
      <c r="B16" s="31" t="s">
        <v>139</v>
      </c>
      <c r="C16" s="34">
        <v>59</v>
      </c>
      <c r="D16" s="29">
        <v>49</v>
      </c>
      <c r="E16" s="29">
        <v>3</v>
      </c>
      <c r="F16" s="29">
        <v>0</v>
      </c>
      <c r="G16" s="29">
        <v>52</v>
      </c>
      <c r="H16" s="23">
        <v>0.8813559322033898</v>
      </c>
      <c r="I16" s="29">
        <v>2</v>
      </c>
      <c r="J16" s="29">
        <v>5</v>
      </c>
      <c r="K16" s="29">
        <v>45</v>
      </c>
      <c r="L16" s="81">
        <v>0.7627118644067796</v>
      </c>
      <c r="M16" s="35">
        <v>4</v>
      </c>
      <c r="N16" s="34">
        <v>1</v>
      </c>
      <c r="O16" s="29">
        <v>6</v>
      </c>
      <c r="P16" s="29">
        <v>1</v>
      </c>
      <c r="Q16" s="29">
        <v>4</v>
      </c>
      <c r="R16" s="29">
        <v>12</v>
      </c>
      <c r="S16" s="29">
        <v>11</v>
      </c>
      <c r="T16" s="29">
        <v>5</v>
      </c>
      <c r="U16" s="29">
        <v>4</v>
      </c>
      <c r="V16" s="29">
        <v>1</v>
      </c>
      <c r="W16" s="30">
        <v>0</v>
      </c>
      <c r="X16" s="30">
        <v>0</v>
      </c>
      <c r="Y16" s="31">
        <v>0</v>
      </c>
      <c r="Z16" s="34">
        <v>0</v>
      </c>
      <c r="AA16" s="29">
        <v>1</v>
      </c>
      <c r="AB16" s="29">
        <v>0</v>
      </c>
      <c r="AC16" s="29">
        <v>0</v>
      </c>
      <c r="AD16" s="29">
        <v>2</v>
      </c>
      <c r="AE16" s="29">
        <v>1</v>
      </c>
      <c r="AF16" s="29">
        <v>0</v>
      </c>
      <c r="AG16" s="29">
        <v>0</v>
      </c>
      <c r="AH16" s="29">
        <v>0</v>
      </c>
      <c r="AI16" s="30">
        <v>0</v>
      </c>
      <c r="AJ16" s="29">
        <v>0</v>
      </c>
      <c r="AK16" s="30">
        <v>0</v>
      </c>
      <c r="AL16" s="19">
        <f t="shared" si="0"/>
        <v>1</v>
      </c>
      <c r="AM16" s="32">
        <f t="shared" si="1"/>
        <v>0</v>
      </c>
      <c r="AN16" s="33">
        <f t="shared" si="2"/>
        <v>0</v>
      </c>
      <c r="AO16" s="33">
        <f t="shared" si="3"/>
        <v>0</v>
      </c>
    </row>
    <row r="17" spans="1:41" s="124" customFormat="1" ht="11.25">
      <c r="A17" s="95" t="s">
        <v>32</v>
      </c>
      <c r="B17" s="117" t="s">
        <v>140</v>
      </c>
      <c r="C17" s="118">
        <v>128</v>
      </c>
      <c r="D17" s="83">
        <v>58</v>
      </c>
      <c r="E17" s="83">
        <v>21</v>
      </c>
      <c r="F17" s="83">
        <v>0</v>
      </c>
      <c r="G17" s="83">
        <v>79</v>
      </c>
      <c r="H17" s="119">
        <v>0.6171875</v>
      </c>
      <c r="I17" s="83">
        <v>2</v>
      </c>
      <c r="J17" s="83">
        <v>0</v>
      </c>
      <c r="K17" s="83">
        <v>77</v>
      </c>
      <c r="L17" s="120">
        <v>0.6015625</v>
      </c>
      <c r="M17" s="121">
        <v>6</v>
      </c>
      <c r="N17" s="118">
        <v>1</v>
      </c>
      <c r="O17" s="83">
        <v>6</v>
      </c>
      <c r="P17" s="83">
        <v>5</v>
      </c>
      <c r="Q17" s="83">
        <v>4</v>
      </c>
      <c r="R17" s="83">
        <v>30</v>
      </c>
      <c r="S17" s="83">
        <v>7</v>
      </c>
      <c r="T17" s="83">
        <v>5</v>
      </c>
      <c r="U17" s="83">
        <v>11</v>
      </c>
      <c r="V17" s="83">
        <v>8</v>
      </c>
      <c r="W17" s="122">
        <v>0</v>
      </c>
      <c r="X17" s="122">
        <v>0</v>
      </c>
      <c r="Y17" s="117">
        <v>0</v>
      </c>
      <c r="Z17" s="118">
        <v>0</v>
      </c>
      <c r="AA17" s="83">
        <v>0</v>
      </c>
      <c r="AB17" s="83">
        <v>0</v>
      </c>
      <c r="AC17" s="83">
        <v>0</v>
      </c>
      <c r="AD17" s="83">
        <v>4</v>
      </c>
      <c r="AE17" s="83">
        <v>0</v>
      </c>
      <c r="AF17" s="83">
        <v>0</v>
      </c>
      <c r="AG17" s="83">
        <v>1</v>
      </c>
      <c r="AH17" s="83">
        <v>1</v>
      </c>
      <c r="AI17" s="122">
        <v>0</v>
      </c>
      <c r="AJ17" s="83">
        <v>0</v>
      </c>
      <c r="AK17" s="122">
        <v>0</v>
      </c>
      <c r="AL17" s="95">
        <f t="shared" si="0"/>
        <v>8</v>
      </c>
      <c r="AM17" s="123">
        <f t="shared" si="1"/>
        <v>1</v>
      </c>
      <c r="AN17" s="124">
        <f t="shared" si="2"/>
        <v>0</v>
      </c>
      <c r="AO17" s="124">
        <f t="shared" si="3"/>
        <v>0</v>
      </c>
    </row>
    <row r="18" spans="1:41" s="124" customFormat="1" ht="11.25">
      <c r="A18" s="95" t="s">
        <v>32</v>
      </c>
      <c r="B18" s="117" t="s">
        <v>69</v>
      </c>
      <c r="C18" s="118">
        <v>88</v>
      </c>
      <c r="D18" s="83">
        <v>56</v>
      </c>
      <c r="E18" s="83">
        <v>14</v>
      </c>
      <c r="F18" s="83">
        <v>0</v>
      </c>
      <c r="G18" s="83">
        <v>70</v>
      </c>
      <c r="H18" s="119">
        <v>0.7954545454545454</v>
      </c>
      <c r="I18" s="83">
        <v>2</v>
      </c>
      <c r="J18" s="83">
        <v>0</v>
      </c>
      <c r="K18" s="83">
        <v>68</v>
      </c>
      <c r="L18" s="120">
        <v>0.7727272727272727</v>
      </c>
      <c r="M18" s="121">
        <v>6</v>
      </c>
      <c r="N18" s="118">
        <v>2</v>
      </c>
      <c r="O18" s="83">
        <v>13</v>
      </c>
      <c r="P18" s="83">
        <v>3</v>
      </c>
      <c r="Q18" s="83">
        <v>9</v>
      </c>
      <c r="R18" s="83">
        <v>10</v>
      </c>
      <c r="S18" s="83">
        <v>3</v>
      </c>
      <c r="T18" s="83">
        <v>3</v>
      </c>
      <c r="U18" s="83">
        <v>17</v>
      </c>
      <c r="V18" s="83">
        <v>8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1</v>
      </c>
      <c r="AD18" s="83">
        <v>1</v>
      </c>
      <c r="AE18" s="83">
        <v>0</v>
      </c>
      <c r="AF18" s="83">
        <v>0</v>
      </c>
      <c r="AG18" s="83">
        <v>2</v>
      </c>
      <c r="AH18" s="83">
        <v>1</v>
      </c>
      <c r="AI18" s="122">
        <v>0</v>
      </c>
      <c r="AJ18" s="83">
        <v>0</v>
      </c>
      <c r="AK18" s="122">
        <v>0</v>
      </c>
      <c r="AL18" s="95">
        <f t="shared" si="0"/>
        <v>8</v>
      </c>
      <c r="AM18" s="123">
        <f t="shared" si="1"/>
        <v>1</v>
      </c>
      <c r="AN18" s="124">
        <f t="shared" si="2"/>
        <v>0</v>
      </c>
      <c r="AO18" s="124">
        <f t="shared" si="3"/>
        <v>0</v>
      </c>
    </row>
    <row r="19" spans="1:41" s="124" customFormat="1" ht="11.25">
      <c r="A19" s="95" t="s">
        <v>32</v>
      </c>
      <c r="B19" s="117" t="s">
        <v>141</v>
      </c>
      <c r="C19" s="118">
        <v>78</v>
      </c>
      <c r="D19" s="83">
        <v>56</v>
      </c>
      <c r="E19" s="83">
        <v>10</v>
      </c>
      <c r="F19" s="83">
        <v>0</v>
      </c>
      <c r="G19" s="83">
        <v>66</v>
      </c>
      <c r="H19" s="119">
        <v>0.8461538461538461</v>
      </c>
      <c r="I19" s="83">
        <v>0</v>
      </c>
      <c r="J19" s="83">
        <v>3</v>
      </c>
      <c r="K19" s="83">
        <v>63</v>
      </c>
      <c r="L19" s="120">
        <v>0.8076923076923077</v>
      </c>
      <c r="M19" s="121">
        <v>6</v>
      </c>
      <c r="N19" s="118">
        <v>2</v>
      </c>
      <c r="O19" s="83">
        <v>18</v>
      </c>
      <c r="P19" s="83">
        <v>0</v>
      </c>
      <c r="Q19" s="83">
        <v>3</v>
      </c>
      <c r="R19" s="83">
        <v>6</v>
      </c>
      <c r="S19" s="83">
        <v>4</v>
      </c>
      <c r="T19" s="83">
        <v>9</v>
      </c>
      <c r="U19" s="83">
        <v>17</v>
      </c>
      <c r="V19" s="83">
        <v>4</v>
      </c>
      <c r="W19" s="122">
        <v>0</v>
      </c>
      <c r="X19" s="122">
        <v>0</v>
      </c>
      <c r="Y19" s="117">
        <v>0</v>
      </c>
      <c r="Z19" s="118">
        <v>0</v>
      </c>
      <c r="AA19" s="83">
        <v>3</v>
      </c>
      <c r="AB19" s="83">
        <v>0</v>
      </c>
      <c r="AC19" s="83">
        <v>0</v>
      </c>
      <c r="AD19" s="83">
        <v>0</v>
      </c>
      <c r="AE19" s="83">
        <v>0</v>
      </c>
      <c r="AF19" s="83">
        <v>1</v>
      </c>
      <c r="AG19" s="83">
        <v>2</v>
      </c>
      <c r="AH19" s="83">
        <v>0</v>
      </c>
      <c r="AI19" s="122">
        <v>0</v>
      </c>
      <c r="AJ19" s="83">
        <v>0</v>
      </c>
      <c r="AK19" s="122">
        <v>0</v>
      </c>
      <c r="AL19" s="95">
        <f t="shared" si="0"/>
        <v>4</v>
      </c>
      <c r="AM19" s="123">
        <f t="shared" si="1"/>
        <v>0</v>
      </c>
      <c r="AN19" s="124">
        <f t="shared" si="2"/>
        <v>0</v>
      </c>
      <c r="AO19" s="124">
        <f t="shared" si="3"/>
        <v>0</v>
      </c>
    </row>
    <row r="20" spans="1:41" s="124" customFormat="1" ht="11.25">
      <c r="A20" s="95" t="s">
        <v>32</v>
      </c>
      <c r="B20" s="117" t="s">
        <v>142</v>
      </c>
      <c r="C20" s="118">
        <v>88</v>
      </c>
      <c r="D20" s="83">
        <v>53</v>
      </c>
      <c r="E20" s="83">
        <v>17</v>
      </c>
      <c r="F20" s="83">
        <v>0</v>
      </c>
      <c r="G20" s="83">
        <v>70</v>
      </c>
      <c r="H20" s="119">
        <v>0.7954545454545454</v>
      </c>
      <c r="I20" s="83">
        <v>0</v>
      </c>
      <c r="J20" s="83">
        <v>1</v>
      </c>
      <c r="K20" s="83">
        <v>69</v>
      </c>
      <c r="L20" s="120">
        <v>0.7840909090909091</v>
      </c>
      <c r="M20" s="121">
        <v>6</v>
      </c>
      <c r="N20" s="118">
        <v>1</v>
      </c>
      <c r="O20" s="83">
        <v>3</v>
      </c>
      <c r="P20" s="83">
        <v>0</v>
      </c>
      <c r="Q20" s="83">
        <v>32</v>
      </c>
      <c r="R20" s="83">
        <v>12</v>
      </c>
      <c r="S20" s="83">
        <v>5</v>
      </c>
      <c r="T20" s="83">
        <v>4</v>
      </c>
      <c r="U20" s="83">
        <v>4</v>
      </c>
      <c r="V20" s="83">
        <v>8</v>
      </c>
      <c r="W20" s="122">
        <v>0</v>
      </c>
      <c r="X20" s="122">
        <v>0</v>
      </c>
      <c r="Y20" s="117">
        <v>0</v>
      </c>
      <c r="Z20" s="118">
        <v>0</v>
      </c>
      <c r="AA20" s="83">
        <v>0</v>
      </c>
      <c r="AB20" s="83">
        <v>0</v>
      </c>
      <c r="AC20" s="83">
        <v>4</v>
      </c>
      <c r="AD20" s="83">
        <v>1</v>
      </c>
      <c r="AE20" s="83">
        <v>0</v>
      </c>
      <c r="AF20" s="83">
        <v>0</v>
      </c>
      <c r="AG20" s="83">
        <v>0</v>
      </c>
      <c r="AH20" s="83">
        <v>1</v>
      </c>
      <c r="AI20" s="122">
        <v>0</v>
      </c>
      <c r="AJ20" s="83">
        <v>0</v>
      </c>
      <c r="AK20" s="122">
        <v>0</v>
      </c>
      <c r="AL20" s="95">
        <f t="shared" si="0"/>
        <v>8</v>
      </c>
      <c r="AM20" s="123">
        <f t="shared" si="1"/>
        <v>1</v>
      </c>
      <c r="AN20" s="124">
        <f t="shared" si="2"/>
        <v>0</v>
      </c>
      <c r="AO20" s="124">
        <f t="shared" si="3"/>
        <v>0</v>
      </c>
    </row>
    <row r="21" spans="1:41" s="124" customFormat="1" ht="11.25">
      <c r="A21" s="95" t="s">
        <v>32</v>
      </c>
      <c r="B21" s="117" t="s">
        <v>161</v>
      </c>
      <c r="C21" s="118">
        <v>269</v>
      </c>
      <c r="D21" s="83">
        <v>81</v>
      </c>
      <c r="E21" s="83">
        <v>139</v>
      </c>
      <c r="F21" s="83">
        <v>3</v>
      </c>
      <c r="G21" s="83">
        <v>217</v>
      </c>
      <c r="H21" s="119">
        <v>0.8066914498141264</v>
      </c>
      <c r="I21" s="83">
        <v>3</v>
      </c>
      <c r="J21" s="83">
        <v>5</v>
      </c>
      <c r="K21" s="83">
        <v>209</v>
      </c>
      <c r="L21" s="120">
        <v>0.7769516728624535</v>
      </c>
      <c r="M21" s="121">
        <v>8</v>
      </c>
      <c r="N21" s="118">
        <v>4</v>
      </c>
      <c r="O21" s="83">
        <v>18</v>
      </c>
      <c r="P21" s="83">
        <v>2</v>
      </c>
      <c r="Q21" s="83">
        <v>28</v>
      </c>
      <c r="R21" s="83">
        <v>49</v>
      </c>
      <c r="S21" s="83">
        <v>74</v>
      </c>
      <c r="T21" s="83">
        <v>7</v>
      </c>
      <c r="U21" s="83">
        <v>11</v>
      </c>
      <c r="V21" s="83">
        <v>16</v>
      </c>
      <c r="W21" s="122">
        <v>0</v>
      </c>
      <c r="X21" s="122">
        <v>0</v>
      </c>
      <c r="Y21" s="117">
        <v>0</v>
      </c>
      <c r="Z21" s="118">
        <v>0</v>
      </c>
      <c r="AA21" s="83">
        <v>1</v>
      </c>
      <c r="AB21" s="83">
        <v>0</v>
      </c>
      <c r="AC21" s="83">
        <v>1</v>
      </c>
      <c r="AD21" s="83">
        <v>2</v>
      </c>
      <c r="AE21" s="83">
        <v>4</v>
      </c>
      <c r="AF21" s="83">
        <v>0</v>
      </c>
      <c r="AG21" s="83">
        <v>0</v>
      </c>
      <c r="AH21" s="83">
        <v>0</v>
      </c>
      <c r="AI21" s="122">
        <v>0</v>
      </c>
      <c r="AJ21" s="83">
        <v>0</v>
      </c>
      <c r="AK21" s="122">
        <v>0</v>
      </c>
      <c r="AL21" s="95">
        <f t="shared" si="0"/>
        <v>16</v>
      </c>
      <c r="AM21" s="123">
        <f t="shared" si="1"/>
        <v>0</v>
      </c>
      <c r="AN21" s="124">
        <f t="shared" si="2"/>
        <v>0</v>
      </c>
      <c r="AO21" s="124">
        <f t="shared" si="3"/>
        <v>0</v>
      </c>
    </row>
    <row r="22" spans="1:41" s="124" customFormat="1" ht="11.25">
      <c r="A22" s="95" t="s">
        <v>32</v>
      </c>
      <c r="B22" s="117" t="s">
        <v>79</v>
      </c>
      <c r="C22" s="118">
        <v>73</v>
      </c>
      <c r="D22" s="83">
        <v>47</v>
      </c>
      <c r="E22" s="83">
        <v>0</v>
      </c>
      <c r="F22" s="83">
        <v>4</v>
      </c>
      <c r="G22" s="83">
        <v>43</v>
      </c>
      <c r="H22" s="119">
        <v>0.589041095890411</v>
      </c>
      <c r="I22" s="83">
        <v>3</v>
      </c>
      <c r="J22" s="83">
        <v>0</v>
      </c>
      <c r="K22" s="83">
        <v>52</v>
      </c>
      <c r="L22" s="120">
        <v>0.7123287671232876</v>
      </c>
      <c r="M22" s="121">
        <v>6</v>
      </c>
      <c r="N22" s="118">
        <v>1</v>
      </c>
      <c r="O22" s="83">
        <v>5</v>
      </c>
      <c r="P22" s="83">
        <v>0</v>
      </c>
      <c r="Q22" s="83">
        <v>6</v>
      </c>
      <c r="R22" s="83">
        <v>12</v>
      </c>
      <c r="S22" s="83">
        <v>3</v>
      </c>
      <c r="T22" s="83">
        <v>3</v>
      </c>
      <c r="U22" s="83">
        <v>19</v>
      </c>
      <c r="V22" s="83">
        <v>3</v>
      </c>
      <c r="W22" s="122">
        <v>0</v>
      </c>
      <c r="X22" s="122">
        <v>0</v>
      </c>
      <c r="Y22" s="117">
        <v>0</v>
      </c>
      <c r="Z22" s="118">
        <v>0</v>
      </c>
      <c r="AA22" s="83">
        <v>0</v>
      </c>
      <c r="AB22" s="83">
        <v>0</v>
      </c>
      <c r="AC22" s="83">
        <v>1</v>
      </c>
      <c r="AD22" s="83">
        <v>2</v>
      </c>
      <c r="AE22" s="83">
        <v>0</v>
      </c>
      <c r="AF22" s="83">
        <v>0</v>
      </c>
      <c r="AG22" s="83">
        <v>3</v>
      </c>
      <c r="AH22" s="83">
        <v>0</v>
      </c>
      <c r="AI22" s="122">
        <v>0</v>
      </c>
      <c r="AJ22" s="83">
        <v>0</v>
      </c>
      <c r="AK22" s="122">
        <v>0</v>
      </c>
      <c r="AL22" s="95">
        <f t="shared" si="0"/>
        <v>3</v>
      </c>
      <c r="AM22" s="123">
        <f t="shared" si="1"/>
        <v>0</v>
      </c>
      <c r="AN22" s="124">
        <f t="shared" si="2"/>
        <v>0</v>
      </c>
      <c r="AO22" s="124">
        <f t="shared" si="3"/>
        <v>0</v>
      </c>
    </row>
    <row r="23" spans="1:39" s="124" customFormat="1" ht="11.25">
      <c r="A23" s="95" t="s">
        <v>32</v>
      </c>
      <c r="B23" s="117" t="s">
        <v>71</v>
      </c>
      <c r="C23" s="118">
        <v>62</v>
      </c>
      <c r="D23" s="83">
        <v>51</v>
      </c>
      <c r="E23" s="83">
        <v>1</v>
      </c>
      <c r="F23" s="83">
        <v>0</v>
      </c>
      <c r="G23" s="83">
        <v>52</v>
      </c>
      <c r="H23" s="119">
        <v>0.8387096774193549</v>
      </c>
      <c r="I23" s="83">
        <v>1</v>
      </c>
      <c r="J23" s="83">
        <v>0</v>
      </c>
      <c r="K23" s="83">
        <v>51</v>
      </c>
      <c r="L23" s="120">
        <v>0.8225806451612904</v>
      </c>
      <c r="M23" s="121">
        <v>4</v>
      </c>
      <c r="N23" s="118">
        <v>0</v>
      </c>
      <c r="O23" s="83">
        <v>15</v>
      </c>
      <c r="P23" s="83">
        <v>1</v>
      </c>
      <c r="Q23" s="83">
        <v>5</v>
      </c>
      <c r="R23" s="83">
        <v>16</v>
      </c>
      <c r="S23" s="83">
        <v>2</v>
      </c>
      <c r="T23" s="83">
        <v>6</v>
      </c>
      <c r="U23" s="83">
        <v>4</v>
      </c>
      <c r="V23" s="83">
        <v>2</v>
      </c>
      <c r="W23" s="122">
        <v>0</v>
      </c>
      <c r="X23" s="122">
        <v>0</v>
      </c>
      <c r="Y23" s="117">
        <v>0</v>
      </c>
      <c r="Z23" s="118">
        <v>0</v>
      </c>
      <c r="AA23" s="83">
        <v>2</v>
      </c>
      <c r="AB23" s="83">
        <v>0</v>
      </c>
      <c r="AC23" s="83">
        <v>0</v>
      </c>
      <c r="AD23" s="83">
        <v>2</v>
      </c>
      <c r="AE23" s="83">
        <v>0</v>
      </c>
      <c r="AF23" s="83">
        <v>0</v>
      </c>
      <c r="AG23" s="83">
        <v>0</v>
      </c>
      <c r="AH23" s="83">
        <v>0</v>
      </c>
      <c r="AI23" s="122">
        <v>0</v>
      </c>
      <c r="AJ23" s="83">
        <v>0</v>
      </c>
      <c r="AK23" s="122">
        <v>0</v>
      </c>
      <c r="AL23" s="95">
        <f>+V23+W23+X23+Y23</f>
        <v>2</v>
      </c>
      <c r="AM23" s="123">
        <f>+AH23+AI23+AJ23+AK23</f>
        <v>0</v>
      </c>
    </row>
    <row r="24" spans="1:41" s="124" customFormat="1" ht="11.25">
      <c r="A24" s="95" t="s">
        <v>32</v>
      </c>
      <c r="B24" s="134">
        <v>40</v>
      </c>
      <c r="C24" s="118">
        <v>110</v>
      </c>
      <c r="D24" s="83">
        <v>63</v>
      </c>
      <c r="E24" s="83">
        <v>30</v>
      </c>
      <c r="F24" s="83">
        <v>0</v>
      </c>
      <c r="G24" s="83">
        <v>93</v>
      </c>
      <c r="H24" s="119">
        <v>0.8454545454545455</v>
      </c>
      <c r="I24" s="83">
        <v>1</v>
      </c>
      <c r="J24" s="83">
        <v>3</v>
      </c>
      <c r="K24" s="83">
        <v>89</v>
      </c>
      <c r="L24" s="120">
        <v>0.8090909090909091</v>
      </c>
      <c r="M24" s="121">
        <v>6</v>
      </c>
      <c r="N24" s="118">
        <v>0</v>
      </c>
      <c r="O24" s="83">
        <v>7</v>
      </c>
      <c r="P24" s="83">
        <v>2</v>
      </c>
      <c r="Q24" s="83">
        <v>5</v>
      </c>
      <c r="R24" s="83">
        <v>37</v>
      </c>
      <c r="S24" s="83">
        <v>4</v>
      </c>
      <c r="T24" s="83">
        <v>4</v>
      </c>
      <c r="U24" s="83">
        <v>30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0</v>
      </c>
      <c r="AD24" s="83">
        <v>3</v>
      </c>
      <c r="AE24" s="83">
        <v>0</v>
      </c>
      <c r="AF24" s="83">
        <v>0</v>
      </c>
      <c r="AG24" s="83">
        <v>3</v>
      </c>
      <c r="AH24" s="83">
        <v>0</v>
      </c>
      <c r="AI24" s="122">
        <v>0</v>
      </c>
      <c r="AJ24" s="83">
        <v>0</v>
      </c>
      <c r="AK24" s="122">
        <v>0</v>
      </c>
      <c r="AL24" s="95">
        <f aca="true" t="shared" si="4" ref="AL24:AL29">V24+W24+X24+Y24</f>
        <v>0</v>
      </c>
      <c r="AM24" s="123">
        <f aca="true" t="shared" si="5" ref="AM24:AM29">AH24+AI24+AJ24+AK24</f>
        <v>0</v>
      </c>
      <c r="AN24" s="124">
        <f aca="true" t="shared" si="6" ref="AN24:AN32">N24+O24+P24+Q24+R24+S24+T24+U24+V24+W24+X24+Y24-K24</f>
        <v>0</v>
      </c>
      <c r="AO24" s="124">
        <f aca="true" t="shared" si="7" ref="AO24:AO32">Z24+AA24+AB24+AC24+AD24+AE24+AF24+AG24+AH24+AI24+AJ24+AK24-M24</f>
        <v>0</v>
      </c>
    </row>
    <row r="25" spans="1:41" s="124" customFormat="1" ht="11.25">
      <c r="A25" s="95" t="s">
        <v>32</v>
      </c>
      <c r="B25" s="117" t="s">
        <v>143</v>
      </c>
      <c r="C25" s="118">
        <v>85</v>
      </c>
      <c r="D25" s="83">
        <v>50</v>
      </c>
      <c r="E25" s="83">
        <v>28</v>
      </c>
      <c r="F25" s="83">
        <v>0</v>
      </c>
      <c r="G25" s="83">
        <v>78</v>
      </c>
      <c r="H25" s="119">
        <v>0.9176470588235294</v>
      </c>
      <c r="I25" s="83">
        <v>0</v>
      </c>
      <c r="J25" s="83">
        <v>1</v>
      </c>
      <c r="K25" s="83">
        <v>77</v>
      </c>
      <c r="L25" s="120">
        <v>0.9058823529411765</v>
      </c>
      <c r="M25" s="121">
        <v>6</v>
      </c>
      <c r="N25" s="118">
        <v>0</v>
      </c>
      <c r="O25" s="83">
        <v>12</v>
      </c>
      <c r="P25" s="83">
        <v>0</v>
      </c>
      <c r="Q25" s="83">
        <v>6</v>
      </c>
      <c r="R25" s="83">
        <v>28</v>
      </c>
      <c r="S25" s="83">
        <v>4</v>
      </c>
      <c r="T25" s="83">
        <v>1</v>
      </c>
      <c r="U25" s="83">
        <v>17</v>
      </c>
      <c r="V25" s="83">
        <v>9</v>
      </c>
      <c r="W25" s="122">
        <v>0</v>
      </c>
      <c r="X25" s="122">
        <v>0</v>
      </c>
      <c r="Y25" s="117">
        <v>0</v>
      </c>
      <c r="Z25" s="118">
        <v>0</v>
      </c>
      <c r="AA25" s="83">
        <v>1</v>
      </c>
      <c r="AB25" s="83">
        <v>0</v>
      </c>
      <c r="AC25" s="83">
        <v>0</v>
      </c>
      <c r="AD25" s="83">
        <v>3</v>
      </c>
      <c r="AE25" s="83">
        <v>0</v>
      </c>
      <c r="AF25" s="83">
        <v>0</v>
      </c>
      <c r="AG25" s="83">
        <v>1</v>
      </c>
      <c r="AH25" s="83">
        <v>1</v>
      </c>
      <c r="AI25" s="122">
        <v>0</v>
      </c>
      <c r="AJ25" s="83">
        <v>0</v>
      </c>
      <c r="AK25" s="122">
        <v>0</v>
      </c>
      <c r="AL25" s="95">
        <f t="shared" si="4"/>
        <v>9</v>
      </c>
      <c r="AM25" s="123">
        <f t="shared" si="5"/>
        <v>1</v>
      </c>
      <c r="AN25" s="124">
        <f t="shared" si="6"/>
        <v>0</v>
      </c>
      <c r="AO25" s="124">
        <f t="shared" si="7"/>
        <v>0</v>
      </c>
    </row>
    <row r="26" spans="1:41" s="124" customFormat="1" ht="11.25">
      <c r="A26" s="95" t="s">
        <v>32</v>
      </c>
      <c r="B26" s="117" t="s">
        <v>76</v>
      </c>
      <c r="C26" s="118">
        <v>78</v>
      </c>
      <c r="D26" s="83">
        <v>60</v>
      </c>
      <c r="E26" s="83">
        <v>7</v>
      </c>
      <c r="F26" s="83">
        <v>0</v>
      </c>
      <c r="G26" s="83">
        <v>67</v>
      </c>
      <c r="H26" s="119">
        <v>0.8589743589743589</v>
      </c>
      <c r="I26" s="83">
        <v>2</v>
      </c>
      <c r="J26" s="83">
        <v>2</v>
      </c>
      <c r="K26" s="83">
        <v>63</v>
      </c>
      <c r="L26" s="120">
        <v>0.8076923076923077</v>
      </c>
      <c r="M26" s="121">
        <v>6</v>
      </c>
      <c r="N26" s="118">
        <v>1</v>
      </c>
      <c r="O26" s="83">
        <v>9</v>
      </c>
      <c r="P26" s="83">
        <v>1</v>
      </c>
      <c r="Q26" s="83">
        <v>5</v>
      </c>
      <c r="R26" s="83">
        <v>24</v>
      </c>
      <c r="S26" s="83">
        <v>2</v>
      </c>
      <c r="T26" s="83">
        <v>8</v>
      </c>
      <c r="U26" s="83">
        <v>10</v>
      </c>
      <c r="V26" s="83">
        <v>3</v>
      </c>
      <c r="W26" s="122">
        <v>0</v>
      </c>
      <c r="X26" s="122">
        <v>0</v>
      </c>
      <c r="Y26" s="117">
        <v>0</v>
      </c>
      <c r="Z26" s="118">
        <v>0</v>
      </c>
      <c r="AA26" s="83">
        <v>1</v>
      </c>
      <c r="AB26" s="83">
        <v>0</v>
      </c>
      <c r="AC26" s="83">
        <v>0</v>
      </c>
      <c r="AD26" s="83">
        <v>3</v>
      </c>
      <c r="AE26" s="83">
        <v>0</v>
      </c>
      <c r="AF26" s="83">
        <v>1</v>
      </c>
      <c r="AG26" s="83">
        <v>1</v>
      </c>
      <c r="AH26" s="83">
        <v>0</v>
      </c>
      <c r="AI26" s="122">
        <v>0</v>
      </c>
      <c r="AJ26" s="83">
        <v>0</v>
      </c>
      <c r="AK26" s="122">
        <v>0</v>
      </c>
      <c r="AL26" s="95">
        <f t="shared" si="4"/>
        <v>3</v>
      </c>
      <c r="AM26" s="123">
        <f t="shared" si="5"/>
        <v>0</v>
      </c>
      <c r="AN26" s="124">
        <f t="shared" si="6"/>
        <v>0</v>
      </c>
      <c r="AO26" s="124">
        <f t="shared" si="7"/>
        <v>0</v>
      </c>
    </row>
    <row r="27" spans="1:41" s="124" customFormat="1" ht="11.25">
      <c r="A27" s="95" t="s">
        <v>32</v>
      </c>
      <c r="B27" s="125" t="s">
        <v>144</v>
      </c>
      <c r="C27" s="126">
        <v>78</v>
      </c>
      <c r="D27" s="127">
        <v>44</v>
      </c>
      <c r="E27" s="127">
        <v>27</v>
      </c>
      <c r="F27" s="127">
        <v>1</v>
      </c>
      <c r="G27" s="127">
        <v>70</v>
      </c>
      <c r="H27" s="119">
        <v>0.8974358974358975</v>
      </c>
      <c r="I27" s="127">
        <v>0</v>
      </c>
      <c r="J27" s="127">
        <v>1</v>
      </c>
      <c r="K27" s="128">
        <v>69</v>
      </c>
      <c r="L27" s="129">
        <v>0.8846153846153846</v>
      </c>
      <c r="M27" s="130">
        <v>6</v>
      </c>
      <c r="N27" s="131">
        <v>3</v>
      </c>
      <c r="O27" s="132">
        <v>4</v>
      </c>
      <c r="P27" s="132">
        <v>2</v>
      </c>
      <c r="Q27" s="132">
        <v>12</v>
      </c>
      <c r="R27" s="132">
        <v>12</v>
      </c>
      <c r="S27" s="132">
        <v>15</v>
      </c>
      <c r="T27" s="132">
        <v>5</v>
      </c>
      <c r="U27" s="132">
        <v>10</v>
      </c>
      <c r="V27" s="83">
        <v>6</v>
      </c>
      <c r="W27" s="122">
        <v>0</v>
      </c>
      <c r="X27" s="122">
        <v>0</v>
      </c>
      <c r="Y27" s="117">
        <v>0</v>
      </c>
      <c r="Z27" s="126">
        <v>0</v>
      </c>
      <c r="AA27" s="127">
        <v>0</v>
      </c>
      <c r="AB27" s="127">
        <v>0</v>
      </c>
      <c r="AC27" s="127">
        <v>2</v>
      </c>
      <c r="AD27" s="127">
        <v>1</v>
      </c>
      <c r="AE27" s="127">
        <v>2</v>
      </c>
      <c r="AF27" s="127">
        <v>0</v>
      </c>
      <c r="AG27" s="127">
        <v>1</v>
      </c>
      <c r="AH27" s="127">
        <v>0</v>
      </c>
      <c r="AI27" s="133">
        <v>0</v>
      </c>
      <c r="AJ27" s="122">
        <v>0</v>
      </c>
      <c r="AK27" s="122">
        <v>0</v>
      </c>
      <c r="AL27" s="95">
        <f t="shared" si="4"/>
        <v>6</v>
      </c>
      <c r="AM27" s="123">
        <f t="shared" si="5"/>
        <v>0</v>
      </c>
      <c r="AN27" s="124">
        <f t="shared" si="6"/>
        <v>0</v>
      </c>
      <c r="AO27" s="124">
        <f t="shared" si="7"/>
        <v>0</v>
      </c>
    </row>
    <row r="28" spans="1:41" s="124" customFormat="1" ht="11.25">
      <c r="A28" s="95" t="s">
        <v>32</v>
      </c>
      <c r="B28" s="117" t="s">
        <v>145</v>
      </c>
      <c r="C28" s="118">
        <v>79</v>
      </c>
      <c r="D28" s="83">
        <v>51</v>
      </c>
      <c r="E28" s="83">
        <v>18</v>
      </c>
      <c r="F28" s="83">
        <v>0</v>
      </c>
      <c r="G28" s="83">
        <v>69</v>
      </c>
      <c r="H28" s="119">
        <v>0.8734177215189873</v>
      </c>
      <c r="I28" s="83">
        <v>2</v>
      </c>
      <c r="J28" s="83">
        <v>0</v>
      </c>
      <c r="K28" s="83">
        <v>67</v>
      </c>
      <c r="L28" s="120">
        <v>0.8481012658227848</v>
      </c>
      <c r="M28" s="121">
        <v>6</v>
      </c>
      <c r="N28" s="118">
        <v>0</v>
      </c>
      <c r="O28" s="83">
        <v>5</v>
      </c>
      <c r="P28" s="83">
        <v>0</v>
      </c>
      <c r="Q28" s="83">
        <v>12</v>
      </c>
      <c r="R28" s="83">
        <v>28</v>
      </c>
      <c r="S28" s="83">
        <v>8</v>
      </c>
      <c r="T28" s="83">
        <v>6</v>
      </c>
      <c r="U28" s="83">
        <v>6</v>
      </c>
      <c r="V28" s="83">
        <v>2</v>
      </c>
      <c r="W28" s="122">
        <v>0</v>
      </c>
      <c r="X28" s="122">
        <v>0</v>
      </c>
      <c r="Y28" s="117">
        <v>0</v>
      </c>
      <c r="Z28" s="118">
        <v>0</v>
      </c>
      <c r="AA28" s="83">
        <v>0</v>
      </c>
      <c r="AB28" s="83">
        <v>0</v>
      </c>
      <c r="AC28" s="83">
        <v>1</v>
      </c>
      <c r="AD28" s="83">
        <v>4</v>
      </c>
      <c r="AE28" s="83">
        <v>1</v>
      </c>
      <c r="AF28" s="83">
        <v>0</v>
      </c>
      <c r="AG28" s="83">
        <v>0</v>
      </c>
      <c r="AH28" s="83">
        <v>0</v>
      </c>
      <c r="AI28" s="122">
        <v>0</v>
      </c>
      <c r="AJ28" s="83">
        <v>0</v>
      </c>
      <c r="AK28" s="122">
        <v>0</v>
      </c>
      <c r="AL28" s="95">
        <f t="shared" si="4"/>
        <v>2</v>
      </c>
      <c r="AM28" s="123">
        <f t="shared" si="5"/>
        <v>0</v>
      </c>
      <c r="AN28" s="124">
        <f t="shared" si="6"/>
        <v>0</v>
      </c>
      <c r="AO28" s="124">
        <f t="shared" si="7"/>
        <v>0</v>
      </c>
    </row>
    <row r="29" spans="1:41" s="124" customFormat="1" ht="11.25">
      <c r="A29" s="95" t="s">
        <v>32</v>
      </c>
      <c r="B29" s="117" t="s">
        <v>75</v>
      </c>
      <c r="C29" s="118">
        <v>66</v>
      </c>
      <c r="D29" s="83">
        <v>35</v>
      </c>
      <c r="E29" s="83">
        <v>14</v>
      </c>
      <c r="F29" s="83">
        <v>0</v>
      </c>
      <c r="G29" s="83">
        <v>49</v>
      </c>
      <c r="H29" s="119">
        <v>0.7424242424242424</v>
      </c>
      <c r="I29" s="83">
        <v>0</v>
      </c>
      <c r="J29" s="83">
        <v>2</v>
      </c>
      <c r="K29" s="83">
        <v>47</v>
      </c>
      <c r="L29" s="120">
        <v>0.7121212121212122</v>
      </c>
      <c r="M29" s="121">
        <v>4</v>
      </c>
      <c r="N29" s="118">
        <v>1</v>
      </c>
      <c r="O29" s="83">
        <v>7</v>
      </c>
      <c r="P29" s="83">
        <v>4</v>
      </c>
      <c r="Q29" s="83">
        <v>7</v>
      </c>
      <c r="R29" s="83">
        <v>5</v>
      </c>
      <c r="S29" s="83">
        <v>4</v>
      </c>
      <c r="T29" s="83">
        <v>3</v>
      </c>
      <c r="U29" s="83">
        <v>11</v>
      </c>
      <c r="V29" s="83">
        <v>5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1</v>
      </c>
      <c r="AD29" s="83">
        <v>0</v>
      </c>
      <c r="AE29" s="83">
        <v>0</v>
      </c>
      <c r="AF29" s="83">
        <v>0</v>
      </c>
      <c r="AG29" s="83">
        <v>2</v>
      </c>
      <c r="AH29" s="83">
        <v>0</v>
      </c>
      <c r="AI29" s="122">
        <v>0</v>
      </c>
      <c r="AJ29" s="83">
        <v>0</v>
      </c>
      <c r="AK29" s="122">
        <v>0</v>
      </c>
      <c r="AL29" s="95">
        <f t="shared" si="4"/>
        <v>5</v>
      </c>
      <c r="AM29" s="123">
        <f t="shared" si="5"/>
        <v>0</v>
      </c>
      <c r="AN29" s="124">
        <f t="shared" si="6"/>
        <v>0</v>
      </c>
      <c r="AO29" s="124">
        <f t="shared" si="7"/>
        <v>0</v>
      </c>
    </row>
    <row r="30" spans="1:41" s="156" customFormat="1" ht="11.25">
      <c r="A30" s="95" t="s">
        <v>32</v>
      </c>
      <c r="B30" s="149" t="s">
        <v>146</v>
      </c>
      <c r="C30" s="150">
        <v>85</v>
      </c>
      <c r="D30" s="152">
        <v>54</v>
      </c>
      <c r="E30" s="152">
        <v>18</v>
      </c>
      <c r="F30" s="152">
        <v>0</v>
      </c>
      <c r="G30" s="152">
        <v>72</v>
      </c>
      <c r="H30" s="85">
        <v>0.8470588235294118</v>
      </c>
      <c r="I30" s="152">
        <v>6</v>
      </c>
      <c r="J30" s="152">
        <v>1</v>
      </c>
      <c r="K30" s="152">
        <v>65</v>
      </c>
      <c r="L30" s="153">
        <v>0.7647058823529411</v>
      </c>
      <c r="M30" s="154">
        <v>6</v>
      </c>
      <c r="N30" s="150">
        <v>2</v>
      </c>
      <c r="O30" s="152">
        <v>2</v>
      </c>
      <c r="P30" s="152">
        <v>3</v>
      </c>
      <c r="Q30" s="152">
        <v>4</v>
      </c>
      <c r="R30" s="152">
        <v>28</v>
      </c>
      <c r="S30" s="152">
        <v>0</v>
      </c>
      <c r="T30" s="152">
        <v>6</v>
      </c>
      <c r="U30" s="152">
        <v>13</v>
      </c>
      <c r="V30" s="152">
        <v>7</v>
      </c>
      <c r="W30" s="155">
        <v>0</v>
      </c>
      <c r="X30" s="155">
        <v>0</v>
      </c>
      <c r="Y30" s="149">
        <v>0</v>
      </c>
      <c r="Z30" s="150">
        <v>0</v>
      </c>
      <c r="AA30" s="152">
        <v>0</v>
      </c>
      <c r="AB30" s="152">
        <v>0</v>
      </c>
      <c r="AC30" s="152">
        <v>0</v>
      </c>
      <c r="AD30" s="152">
        <v>4</v>
      </c>
      <c r="AE30" s="152">
        <v>0</v>
      </c>
      <c r="AF30" s="152">
        <v>0</v>
      </c>
      <c r="AG30" s="152">
        <v>1</v>
      </c>
      <c r="AH30" s="152">
        <v>1</v>
      </c>
      <c r="AI30" s="155">
        <v>0</v>
      </c>
      <c r="AJ30" s="152">
        <v>0</v>
      </c>
      <c r="AK30" s="155">
        <v>0</v>
      </c>
      <c r="AL30" s="87">
        <f>+V30+W30+X30+Y30</f>
        <v>7</v>
      </c>
      <c r="AM30" s="94">
        <f>+AH30+AI30+AJ30+AK30</f>
        <v>1</v>
      </c>
      <c r="AN30" s="124">
        <f t="shared" si="6"/>
        <v>0</v>
      </c>
      <c r="AO30" s="124">
        <f t="shared" si="7"/>
        <v>0</v>
      </c>
    </row>
    <row r="31" spans="1:41" s="124" customFormat="1" ht="11.25">
      <c r="A31" s="95" t="s">
        <v>32</v>
      </c>
      <c r="B31" s="117" t="s">
        <v>147</v>
      </c>
      <c r="C31" s="118">
        <v>63</v>
      </c>
      <c r="D31" s="83">
        <v>49</v>
      </c>
      <c r="E31" s="83">
        <v>7</v>
      </c>
      <c r="F31" s="83">
        <v>0</v>
      </c>
      <c r="G31" s="83">
        <v>56</v>
      </c>
      <c r="H31" s="119">
        <v>0.8888888888888888</v>
      </c>
      <c r="I31" s="83">
        <v>1</v>
      </c>
      <c r="J31" s="83">
        <v>1</v>
      </c>
      <c r="K31" s="83">
        <v>54</v>
      </c>
      <c r="L31" s="120">
        <v>0.8571428571428571</v>
      </c>
      <c r="M31" s="121">
        <v>4</v>
      </c>
      <c r="N31" s="118">
        <v>0</v>
      </c>
      <c r="O31" s="83">
        <v>3</v>
      </c>
      <c r="P31" s="83">
        <v>1</v>
      </c>
      <c r="Q31" s="83">
        <v>10</v>
      </c>
      <c r="R31" s="83">
        <v>20</v>
      </c>
      <c r="S31" s="83">
        <v>1</v>
      </c>
      <c r="T31" s="83">
        <v>6</v>
      </c>
      <c r="U31" s="83">
        <v>9</v>
      </c>
      <c r="V31" s="83">
        <v>4</v>
      </c>
      <c r="W31" s="122">
        <v>0</v>
      </c>
      <c r="X31" s="122">
        <v>0</v>
      </c>
      <c r="Y31" s="117">
        <v>0</v>
      </c>
      <c r="Z31" s="118">
        <v>0</v>
      </c>
      <c r="AA31" s="83">
        <v>0</v>
      </c>
      <c r="AB31" s="83">
        <v>0</v>
      </c>
      <c r="AC31" s="83">
        <v>1</v>
      </c>
      <c r="AD31" s="83">
        <v>2</v>
      </c>
      <c r="AE31" s="83">
        <v>0</v>
      </c>
      <c r="AF31" s="83">
        <v>0</v>
      </c>
      <c r="AG31" s="83">
        <v>1</v>
      </c>
      <c r="AH31" s="83">
        <v>0</v>
      </c>
      <c r="AI31" s="122">
        <v>0</v>
      </c>
      <c r="AJ31" s="83">
        <v>0</v>
      </c>
      <c r="AK31" s="122">
        <v>0</v>
      </c>
      <c r="AL31" s="95">
        <f>V31+W31+X31+Y31</f>
        <v>4</v>
      </c>
      <c r="AM31" s="123">
        <f>AH31+AI31+AJ31+AK31</f>
        <v>0</v>
      </c>
      <c r="AN31" s="124">
        <f t="shared" si="6"/>
        <v>0</v>
      </c>
      <c r="AO31" s="124">
        <f t="shared" si="7"/>
        <v>0</v>
      </c>
    </row>
    <row r="32" spans="1:41" s="124" customFormat="1" ht="11.25">
      <c r="A32" s="95" t="s">
        <v>32</v>
      </c>
      <c r="B32" s="117" t="s">
        <v>148</v>
      </c>
      <c r="C32" s="118">
        <v>119</v>
      </c>
      <c r="D32" s="83">
        <v>44</v>
      </c>
      <c r="E32" s="83">
        <v>52</v>
      </c>
      <c r="F32" s="83">
        <v>0</v>
      </c>
      <c r="G32" s="83">
        <v>96</v>
      </c>
      <c r="H32" s="119">
        <v>0.8067226890756303</v>
      </c>
      <c r="I32" s="83">
        <v>3</v>
      </c>
      <c r="J32" s="83">
        <v>1</v>
      </c>
      <c r="K32" s="83">
        <v>92</v>
      </c>
      <c r="L32" s="120">
        <v>0.773109243697479</v>
      </c>
      <c r="M32" s="121">
        <v>6</v>
      </c>
      <c r="N32" s="118">
        <v>1</v>
      </c>
      <c r="O32" s="83">
        <v>13</v>
      </c>
      <c r="P32" s="83">
        <v>0</v>
      </c>
      <c r="Q32" s="83">
        <v>9</v>
      </c>
      <c r="R32" s="83">
        <v>21</v>
      </c>
      <c r="S32" s="83">
        <v>11</v>
      </c>
      <c r="T32" s="83">
        <v>4</v>
      </c>
      <c r="U32" s="83">
        <v>22</v>
      </c>
      <c r="V32" s="83">
        <v>11</v>
      </c>
      <c r="W32" s="122">
        <v>0</v>
      </c>
      <c r="X32" s="122">
        <v>0</v>
      </c>
      <c r="Y32" s="117">
        <v>0</v>
      </c>
      <c r="Z32" s="118">
        <v>0</v>
      </c>
      <c r="AA32" s="83">
        <v>1</v>
      </c>
      <c r="AB32" s="83">
        <v>0</v>
      </c>
      <c r="AC32" s="83">
        <v>0</v>
      </c>
      <c r="AD32" s="83">
        <v>1</v>
      </c>
      <c r="AE32" s="83">
        <v>1</v>
      </c>
      <c r="AF32" s="83">
        <v>0</v>
      </c>
      <c r="AG32" s="83">
        <v>2</v>
      </c>
      <c r="AH32" s="83">
        <v>1</v>
      </c>
      <c r="AI32" s="122">
        <v>0</v>
      </c>
      <c r="AJ32" s="83">
        <v>0</v>
      </c>
      <c r="AK32" s="122">
        <v>0</v>
      </c>
      <c r="AL32" s="95">
        <f>V32+W32+X32+Y32</f>
        <v>11</v>
      </c>
      <c r="AM32" s="123">
        <f>AH32+AI32+AJ32+AK32</f>
        <v>1</v>
      </c>
      <c r="AN32" s="124">
        <f t="shared" si="6"/>
        <v>0</v>
      </c>
      <c r="AO32" s="124">
        <f t="shared" si="7"/>
        <v>0</v>
      </c>
    </row>
    <row r="33" spans="1:39" s="124" customFormat="1" ht="11.25">
      <c r="A33" s="95" t="s">
        <v>32</v>
      </c>
      <c r="B33" s="117" t="s">
        <v>172</v>
      </c>
      <c r="C33" s="118">
        <v>60</v>
      </c>
      <c r="D33" s="83">
        <v>43</v>
      </c>
      <c r="E33" s="83">
        <v>9</v>
      </c>
      <c r="F33" s="83">
        <v>0</v>
      </c>
      <c r="G33" s="83">
        <v>52</v>
      </c>
      <c r="H33" s="119">
        <v>0.8666666666666667</v>
      </c>
      <c r="I33" s="83">
        <v>4</v>
      </c>
      <c r="J33" s="83">
        <v>0</v>
      </c>
      <c r="K33" s="83">
        <v>48</v>
      </c>
      <c r="L33" s="120">
        <v>0.8</v>
      </c>
      <c r="M33" s="121">
        <v>4</v>
      </c>
      <c r="N33" s="118">
        <v>1</v>
      </c>
      <c r="O33" s="83">
        <v>5</v>
      </c>
      <c r="P33" s="83">
        <v>2</v>
      </c>
      <c r="Q33" s="83">
        <v>1</v>
      </c>
      <c r="R33" s="83">
        <v>21</v>
      </c>
      <c r="S33" s="83">
        <v>5</v>
      </c>
      <c r="T33" s="83">
        <v>1</v>
      </c>
      <c r="U33" s="83">
        <v>6</v>
      </c>
      <c r="V33" s="83">
        <v>6</v>
      </c>
      <c r="W33" s="122">
        <v>0</v>
      </c>
      <c r="X33" s="122">
        <v>0</v>
      </c>
      <c r="Y33" s="117">
        <v>0</v>
      </c>
      <c r="Z33" s="118">
        <v>0</v>
      </c>
      <c r="AA33" s="83">
        <v>0</v>
      </c>
      <c r="AB33" s="83">
        <v>0</v>
      </c>
      <c r="AC33" s="83">
        <v>0</v>
      </c>
      <c r="AD33" s="83">
        <v>3</v>
      </c>
      <c r="AE33" s="83">
        <v>0</v>
      </c>
      <c r="AF33" s="83">
        <v>0</v>
      </c>
      <c r="AG33" s="83">
        <v>0</v>
      </c>
      <c r="AH33" s="83">
        <v>1</v>
      </c>
      <c r="AI33" s="122">
        <v>0</v>
      </c>
      <c r="AJ33" s="83">
        <v>0</v>
      </c>
      <c r="AK33" s="122">
        <v>0</v>
      </c>
      <c r="AL33" s="95">
        <f>+V33+W33+X33+Y33</f>
        <v>6</v>
      </c>
      <c r="AM33" s="123">
        <f>+AH33+AI33+AJ33+AK33</f>
        <v>1</v>
      </c>
    </row>
    <row r="34" spans="1:41" s="124" customFormat="1" ht="11.25">
      <c r="A34" s="95" t="s">
        <v>32</v>
      </c>
      <c r="B34" s="117" t="s">
        <v>149</v>
      </c>
      <c r="C34" s="118">
        <v>63</v>
      </c>
      <c r="D34" s="83">
        <v>32</v>
      </c>
      <c r="E34" s="83">
        <v>24</v>
      </c>
      <c r="F34" s="83">
        <v>1</v>
      </c>
      <c r="G34" s="83">
        <v>55</v>
      </c>
      <c r="H34" s="119">
        <v>0.873015873015873</v>
      </c>
      <c r="I34" s="83">
        <v>0</v>
      </c>
      <c r="J34" s="83">
        <v>0</v>
      </c>
      <c r="K34" s="83">
        <v>55</v>
      </c>
      <c r="L34" s="120">
        <v>0.873015873015873</v>
      </c>
      <c r="M34" s="121">
        <v>4</v>
      </c>
      <c r="N34" s="118">
        <v>2</v>
      </c>
      <c r="O34" s="83">
        <v>3</v>
      </c>
      <c r="P34" s="83">
        <v>1</v>
      </c>
      <c r="Q34" s="83">
        <v>3</v>
      </c>
      <c r="R34" s="83">
        <v>20</v>
      </c>
      <c r="S34" s="83">
        <v>2</v>
      </c>
      <c r="T34" s="83">
        <v>13</v>
      </c>
      <c r="U34" s="83">
        <v>7</v>
      </c>
      <c r="V34" s="83">
        <v>4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0</v>
      </c>
      <c r="AD34" s="83">
        <v>2</v>
      </c>
      <c r="AE34" s="83">
        <v>0</v>
      </c>
      <c r="AF34" s="83">
        <v>1</v>
      </c>
      <c r="AG34" s="83">
        <v>1</v>
      </c>
      <c r="AH34" s="83">
        <v>0</v>
      </c>
      <c r="AI34" s="122">
        <v>0</v>
      </c>
      <c r="AJ34" s="83">
        <v>0</v>
      </c>
      <c r="AK34" s="122">
        <v>0</v>
      </c>
      <c r="AL34" s="95">
        <f aca="true" t="shared" si="8" ref="AL34:AL49">V34+W34+X34+Y34</f>
        <v>4</v>
      </c>
      <c r="AM34" s="123">
        <f aca="true" t="shared" si="9" ref="AM34:AM49">AH34+AI34+AJ34+AK34</f>
        <v>0</v>
      </c>
      <c r="AN34" s="124">
        <f aca="true" t="shared" si="10" ref="AN34:AN48">N34+O34+P34+Q34+R34+S34+T34+U34+V34+W34+X34+Y34-K34</f>
        <v>0</v>
      </c>
      <c r="AO34" s="124">
        <f aca="true" t="shared" si="11" ref="AO34:AO48">Z34+AA34+AB34+AC34+AD34+AE34+AF34+AG34+AH34+AI34+AJ34+AK34-M34</f>
        <v>0</v>
      </c>
    </row>
    <row r="35" spans="1:41" s="124" customFormat="1" ht="11.25">
      <c r="A35" s="95" t="s">
        <v>32</v>
      </c>
      <c r="B35" s="117" t="s">
        <v>150</v>
      </c>
      <c r="C35" s="118">
        <v>98</v>
      </c>
      <c r="D35" s="83">
        <v>59</v>
      </c>
      <c r="E35" s="83">
        <v>9</v>
      </c>
      <c r="F35" s="83">
        <v>1</v>
      </c>
      <c r="G35" s="83">
        <v>67</v>
      </c>
      <c r="H35" s="119">
        <v>0.6836734693877551</v>
      </c>
      <c r="I35" s="83">
        <v>1</v>
      </c>
      <c r="J35" s="83">
        <v>1</v>
      </c>
      <c r="K35" s="83">
        <v>65</v>
      </c>
      <c r="L35" s="120">
        <v>0.6632653061224489</v>
      </c>
      <c r="M35" s="121">
        <v>6</v>
      </c>
      <c r="N35" s="118">
        <v>1</v>
      </c>
      <c r="O35" s="83">
        <v>5</v>
      </c>
      <c r="P35" s="83">
        <v>0</v>
      </c>
      <c r="Q35" s="83">
        <v>8</v>
      </c>
      <c r="R35" s="83">
        <v>18</v>
      </c>
      <c r="S35" s="83">
        <v>4</v>
      </c>
      <c r="T35" s="83">
        <v>6</v>
      </c>
      <c r="U35" s="83">
        <v>19</v>
      </c>
      <c r="V35" s="83">
        <v>4</v>
      </c>
      <c r="W35" s="122">
        <v>0</v>
      </c>
      <c r="X35" s="122">
        <v>0</v>
      </c>
      <c r="Y35" s="117">
        <v>0</v>
      </c>
      <c r="Z35" s="118">
        <v>0</v>
      </c>
      <c r="AA35" s="83">
        <v>0</v>
      </c>
      <c r="AB35" s="83">
        <v>0</v>
      </c>
      <c r="AC35" s="83">
        <v>1</v>
      </c>
      <c r="AD35" s="83">
        <v>2</v>
      </c>
      <c r="AE35" s="83">
        <v>0</v>
      </c>
      <c r="AF35" s="83">
        <v>0</v>
      </c>
      <c r="AG35" s="83">
        <v>3</v>
      </c>
      <c r="AH35" s="83">
        <v>0</v>
      </c>
      <c r="AI35" s="122">
        <v>0</v>
      </c>
      <c r="AJ35" s="122">
        <v>0</v>
      </c>
      <c r="AK35" s="122">
        <v>0</v>
      </c>
      <c r="AL35" s="95">
        <f t="shared" si="8"/>
        <v>4</v>
      </c>
      <c r="AM35" s="123">
        <f t="shared" si="9"/>
        <v>0</v>
      </c>
      <c r="AN35" s="124">
        <f t="shared" si="10"/>
        <v>0</v>
      </c>
      <c r="AO35" s="124">
        <f t="shared" si="11"/>
        <v>0</v>
      </c>
    </row>
    <row r="36" spans="1:41" s="124" customFormat="1" ht="11.25">
      <c r="A36" s="95" t="s">
        <v>32</v>
      </c>
      <c r="B36" s="117">
        <v>65</v>
      </c>
      <c r="C36" s="118">
        <v>91</v>
      </c>
      <c r="D36" s="83">
        <v>58</v>
      </c>
      <c r="E36" s="83">
        <v>14</v>
      </c>
      <c r="F36" s="83">
        <v>0</v>
      </c>
      <c r="G36" s="83">
        <v>72</v>
      </c>
      <c r="H36" s="119">
        <v>0.7912087912087912</v>
      </c>
      <c r="I36" s="83">
        <v>1</v>
      </c>
      <c r="J36" s="83">
        <v>2</v>
      </c>
      <c r="K36" s="83">
        <v>69</v>
      </c>
      <c r="L36" s="120">
        <v>0.7582417582417582</v>
      </c>
      <c r="M36" s="121">
        <v>6</v>
      </c>
      <c r="N36" s="118">
        <v>0</v>
      </c>
      <c r="O36" s="83">
        <v>9</v>
      </c>
      <c r="P36" s="83">
        <v>0</v>
      </c>
      <c r="Q36" s="83">
        <v>16</v>
      </c>
      <c r="R36" s="83">
        <v>12</v>
      </c>
      <c r="S36" s="83">
        <v>6</v>
      </c>
      <c r="T36" s="83">
        <v>6</v>
      </c>
      <c r="U36" s="83">
        <v>15</v>
      </c>
      <c r="V36" s="83">
        <v>5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2</v>
      </c>
      <c r="AD36" s="83">
        <v>1</v>
      </c>
      <c r="AE36" s="83">
        <v>0</v>
      </c>
      <c r="AF36" s="83">
        <v>0</v>
      </c>
      <c r="AG36" s="83">
        <v>2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8"/>
        <v>5</v>
      </c>
      <c r="AM36" s="123">
        <f t="shared" si="9"/>
        <v>0</v>
      </c>
      <c r="AN36" s="124">
        <f t="shared" si="10"/>
        <v>0</v>
      </c>
      <c r="AO36" s="124">
        <f t="shared" si="11"/>
        <v>0</v>
      </c>
    </row>
    <row r="37" spans="1:41" s="124" customFormat="1" ht="11.25">
      <c r="A37" s="95" t="s">
        <v>32</v>
      </c>
      <c r="B37" s="117" t="s">
        <v>151</v>
      </c>
      <c r="C37" s="118">
        <v>95</v>
      </c>
      <c r="D37" s="83">
        <v>68</v>
      </c>
      <c r="E37" s="83">
        <v>15</v>
      </c>
      <c r="F37" s="83">
        <v>0</v>
      </c>
      <c r="G37" s="83">
        <v>83</v>
      </c>
      <c r="H37" s="119">
        <v>0.8736842105263158</v>
      </c>
      <c r="I37" s="83">
        <v>2</v>
      </c>
      <c r="J37" s="83">
        <v>0</v>
      </c>
      <c r="K37" s="83">
        <v>81</v>
      </c>
      <c r="L37" s="120">
        <v>0.8526315789473684</v>
      </c>
      <c r="M37" s="121">
        <v>6</v>
      </c>
      <c r="N37" s="118">
        <v>3</v>
      </c>
      <c r="O37" s="83">
        <v>12</v>
      </c>
      <c r="P37" s="83">
        <v>2</v>
      </c>
      <c r="Q37" s="83">
        <v>7</v>
      </c>
      <c r="R37" s="83">
        <v>11</v>
      </c>
      <c r="S37" s="83">
        <v>6</v>
      </c>
      <c r="T37" s="83">
        <v>9</v>
      </c>
      <c r="U37" s="83">
        <v>28</v>
      </c>
      <c r="V37" s="83">
        <v>3</v>
      </c>
      <c r="W37" s="122">
        <v>0</v>
      </c>
      <c r="X37" s="122">
        <v>0</v>
      </c>
      <c r="Y37" s="117">
        <v>0</v>
      </c>
      <c r="Z37" s="118">
        <v>0</v>
      </c>
      <c r="AA37" s="83">
        <v>1</v>
      </c>
      <c r="AB37" s="83">
        <v>0</v>
      </c>
      <c r="AC37" s="83">
        <v>0</v>
      </c>
      <c r="AD37" s="83">
        <v>1</v>
      </c>
      <c r="AE37" s="83">
        <v>0</v>
      </c>
      <c r="AF37" s="83">
        <v>1</v>
      </c>
      <c r="AG37" s="83">
        <v>3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8"/>
        <v>3</v>
      </c>
      <c r="AM37" s="123">
        <f t="shared" si="9"/>
        <v>0</v>
      </c>
      <c r="AN37" s="124">
        <f t="shared" si="10"/>
        <v>0</v>
      </c>
      <c r="AO37" s="124">
        <f t="shared" si="11"/>
        <v>0</v>
      </c>
    </row>
    <row r="38" spans="1:41" s="124" customFormat="1" ht="11.25">
      <c r="A38" s="95" t="s">
        <v>32</v>
      </c>
      <c r="B38" s="117" t="s">
        <v>152</v>
      </c>
      <c r="C38" s="118">
        <v>66</v>
      </c>
      <c r="D38" s="83">
        <v>40</v>
      </c>
      <c r="E38" s="83">
        <v>17</v>
      </c>
      <c r="F38" s="83">
        <v>1</v>
      </c>
      <c r="G38" s="83">
        <v>56</v>
      </c>
      <c r="H38" s="119">
        <v>0.8484848484848485</v>
      </c>
      <c r="I38" s="83">
        <v>1</v>
      </c>
      <c r="J38" s="83">
        <v>2</v>
      </c>
      <c r="K38" s="83">
        <v>53</v>
      </c>
      <c r="L38" s="120">
        <v>0.803030303030303</v>
      </c>
      <c r="M38" s="121">
        <v>4</v>
      </c>
      <c r="N38" s="118">
        <v>3</v>
      </c>
      <c r="O38" s="83">
        <v>2</v>
      </c>
      <c r="P38" s="83">
        <v>0</v>
      </c>
      <c r="Q38" s="83">
        <v>11</v>
      </c>
      <c r="R38" s="83">
        <v>14</v>
      </c>
      <c r="S38" s="83">
        <v>2</v>
      </c>
      <c r="T38" s="83">
        <v>3</v>
      </c>
      <c r="U38" s="83">
        <v>14</v>
      </c>
      <c r="V38" s="83">
        <v>4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1</v>
      </c>
      <c r="AD38" s="83">
        <v>1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8"/>
        <v>4</v>
      </c>
      <c r="AM38" s="123">
        <f t="shared" si="9"/>
        <v>0</v>
      </c>
      <c r="AN38" s="124">
        <f t="shared" si="10"/>
        <v>0</v>
      </c>
      <c r="AO38" s="124">
        <f t="shared" si="11"/>
        <v>0</v>
      </c>
    </row>
    <row r="39" spans="1:41" s="124" customFormat="1" ht="11.25">
      <c r="A39" s="95" t="s">
        <v>32</v>
      </c>
      <c r="B39" s="117" t="s">
        <v>153</v>
      </c>
      <c r="C39" s="118">
        <v>103</v>
      </c>
      <c r="D39" s="83">
        <v>72</v>
      </c>
      <c r="E39" s="83">
        <v>16</v>
      </c>
      <c r="F39" s="83">
        <v>1</v>
      </c>
      <c r="G39" s="83">
        <v>87</v>
      </c>
      <c r="H39" s="119">
        <v>0.8446601941747572</v>
      </c>
      <c r="I39" s="83">
        <v>4</v>
      </c>
      <c r="J39" s="83">
        <v>0</v>
      </c>
      <c r="K39" s="83">
        <v>83</v>
      </c>
      <c r="L39" s="120">
        <v>0.8058252427184466</v>
      </c>
      <c r="M39" s="121">
        <v>6</v>
      </c>
      <c r="N39" s="118">
        <v>1</v>
      </c>
      <c r="O39" s="83">
        <v>15</v>
      </c>
      <c r="P39" s="83">
        <v>3</v>
      </c>
      <c r="Q39" s="83">
        <v>27</v>
      </c>
      <c r="R39" s="83">
        <v>5</v>
      </c>
      <c r="S39" s="83">
        <v>6</v>
      </c>
      <c r="T39" s="83">
        <v>9</v>
      </c>
      <c r="U39" s="83">
        <v>12</v>
      </c>
      <c r="V39" s="83">
        <v>5</v>
      </c>
      <c r="W39" s="122">
        <v>0</v>
      </c>
      <c r="X39" s="122">
        <v>0</v>
      </c>
      <c r="Y39" s="117">
        <v>0</v>
      </c>
      <c r="Z39" s="118">
        <v>0</v>
      </c>
      <c r="AA39" s="83">
        <v>1</v>
      </c>
      <c r="AB39" s="83">
        <v>0</v>
      </c>
      <c r="AC39" s="83">
        <v>3</v>
      </c>
      <c r="AD39" s="83">
        <v>0</v>
      </c>
      <c r="AE39" s="83">
        <v>0</v>
      </c>
      <c r="AF39" s="83">
        <v>1</v>
      </c>
      <c r="AG39" s="83">
        <v>1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8"/>
        <v>5</v>
      </c>
      <c r="AM39" s="123">
        <f t="shared" si="9"/>
        <v>0</v>
      </c>
      <c r="AN39" s="124">
        <f t="shared" si="10"/>
        <v>0</v>
      </c>
      <c r="AO39" s="124">
        <f t="shared" si="11"/>
        <v>0</v>
      </c>
    </row>
    <row r="40" spans="1:41" s="124" customFormat="1" ht="11.25">
      <c r="A40" s="95" t="s">
        <v>32</v>
      </c>
      <c r="B40" s="117" t="s">
        <v>154</v>
      </c>
      <c r="C40" s="118">
        <v>146</v>
      </c>
      <c r="D40" s="83">
        <v>73</v>
      </c>
      <c r="E40" s="83">
        <v>59</v>
      </c>
      <c r="F40" s="83">
        <v>4</v>
      </c>
      <c r="G40" s="83">
        <v>128</v>
      </c>
      <c r="H40" s="119">
        <v>0.8767123287671232</v>
      </c>
      <c r="I40" s="83">
        <v>1</v>
      </c>
      <c r="J40" s="83">
        <v>2</v>
      </c>
      <c r="K40" s="83">
        <v>125</v>
      </c>
      <c r="L40" s="120">
        <v>0.8561643835616438</v>
      </c>
      <c r="M40" s="121">
        <v>8</v>
      </c>
      <c r="N40" s="118">
        <v>2</v>
      </c>
      <c r="O40" s="83">
        <v>8</v>
      </c>
      <c r="P40" s="83">
        <v>1</v>
      </c>
      <c r="Q40" s="83">
        <v>17</v>
      </c>
      <c r="R40" s="83">
        <v>34</v>
      </c>
      <c r="S40" s="83">
        <v>34</v>
      </c>
      <c r="T40" s="83">
        <v>4</v>
      </c>
      <c r="U40" s="83">
        <v>15</v>
      </c>
      <c r="V40" s="83">
        <v>10</v>
      </c>
      <c r="W40" s="122">
        <v>0</v>
      </c>
      <c r="X40" s="122">
        <v>0</v>
      </c>
      <c r="Y40" s="117">
        <v>0</v>
      </c>
      <c r="Z40" s="118">
        <v>0</v>
      </c>
      <c r="AA40" s="83">
        <v>0</v>
      </c>
      <c r="AB40" s="83">
        <v>0</v>
      </c>
      <c r="AC40" s="83">
        <v>1</v>
      </c>
      <c r="AD40" s="83">
        <v>3</v>
      </c>
      <c r="AE40" s="83">
        <v>3</v>
      </c>
      <c r="AF40" s="83">
        <v>0</v>
      </c>
      <c r="AG40" s="83">
        <v>1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8"/>
        <v>10</v>
      </c>
      <c r="AM40" s="123">
        <f t="shared" si="9"/>
        <v>0</v>
      </c>
      <c r="AN40" s="124">
        <f t="shared" si="10"/>
        <v>0</v>
      </c>
      <c r="AO40" s="124">
        <f t="shared" si="11"/>
        <v>0</v>
      </c>
    </row>
    <row r="41" spans="1:41" s="124" customFormat="1" ht="11.25">
      <c r="A41" s="95" t="s">
        <v>32</v>
      </c>
      <c r="B41" s="117" t="s">
        <v>73</v>
      </c>
      <c r="C41" s="118">
        <v>109</v>
      </c>
      <c r="D41" s="83">
        <v>57</v>
      </c>
      <c r="E41" s="83">
        <v>37</v>
      </c>
      <c r="F41" s="83">
        <v>0</v>
      </c>
      <c r="G41" s="83">
        <v>94</v>
      </c>
      <c r="H41" s="119">
        <v>0.8623853211009175</v>
      </c>
      <c r="I41" s="83">
        <v>1</v>
      </c>
      <c r="J41" s="83">
        <v>2</v>
      </c>
      <c r="K41" s="83">
        <v>91</v>
      </c>
      <c r="L41" s="120">
        <v>0.8348623853211009</v>
      </c>
      <c r="M41" s="121">
        <v>6</v>
      </c>
      <c r="N41" s="118">
        <v>0</v>
      </c>
      <c r="O41" s="83">
        <v>15</v>
      </c>
      <c r="P41" s="83">
        <v>1</v>
      </c>
      <c r="Q41" s="83">
        <v>12</v>
      </c>
      <c r="R41" s="83">
        <v>26</v>
      </c>
      <c r="S41" s="83">
        <v>4</v>
      </c>
      <c r="T41" s="83">
        <v>2</v>
      </c>
      <c r="U41" s="83">
        <v>22</v>
      </c>
      <c r="V41" s="83">
        <v>9</v>
      </c>
      <c r="W41" s="122">
        <v>0</v>
      </c>
      <c r="X41" s="122">
        <v>0</v>
      </c>
      <c r="Y41" s="117">
        <v>0</v>
      </c>
      <c r="Z41" s="118">
        <v>0</v>
      </c>
      <c r="AA41" s="83">
        <v>1</v>
      </c>
      <c r="AB41" s="83">
        <v>0</v>
      </c>
      <c r="AC41" s="83">
        <v>1</v>
      </c>
      <c r="AD41" s="83">
        <v>2</v>
      </c>
      <c r="AE41" s="83">
        <v>0</v>
      </c>
      <c r="AF41" s="83">
        <v>0</v>
      </c>
      <c r="AG41" s="83">
        <v>2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8"/>
        <v>9</v>
      </c>
      <c r="AM41" s="123">
        <f t="shared" si="9"/>
        <v>0</v>
      </c>
      <c r="AN41" s="124">
        <f t="shared" si="10"/>
        <v>0</v>
      </c>
      <c r="AO41" s="124">
        <f t="shared" si="11"/>
        <v>0</v>
      </c>
    </row>
    <row r="42" spans="1:41" s="124" customFormat="1" ht="11.25">
      <c r="A42" s="95" t="s">
        <v>32</v>
      </c>
      <c r="B42" s="117" t="s">
        <v>74</v>
      </c>
      <c r="C42" s="118">
        <v>71</v>
      </c>
      <c r="D42" s="83">
        <v>43</v>
      </c>
      <c r="E42" s="83">
        <v>24</v>
      </c>
      <c r="F42" s="83">
        <v>0</v>
      </c>
      <c r="G42" s="83">
        <v>67</v>
      </c>
      <c r="H42" s="119">
        <v>0.9436619718309859</v>
      </c>
      <c r="I42" s="83">
        <v>0</v>
      </c>
      <c r="J42" s="83">
        <v>0</v>
      </c>
      <c r="K42" s="83">
        <v>67</v>
      </c>
      <c r="L42" s="120">
        <v>0.9436619718309859</v>
      </c>
      <c r="M42" s="121">
        <v>6</v>
      </c>
      <c r="N42" s="118">
        <v>1</v>
      </c>
      <c r="O42" s="83">
        <v>3</v>
      </c>
      <c r="P42" s="83">
        <v>0</v>
      </c>
      <c r="Q42" s="83">
        <v>4</v>
      </c>
      <c r="R42" s="83">
        <v>27</v>
      </c>
      <c r="S42" s="83">
        <v>3</v>
      </c>
      <c r="T42" s="83">
        <v>8</v>
      </c>
      <c r="U42" s="83">
        <v>16</v>
      </c>
      <c r="V42" s="83">
        <v>5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0</v>
      </c>
      <c r="AD42" s="83">
        <v>3</v>
      </c>
      <c r="AE42" s="83">
        <v>0</v>
      </c>
      <c r="AF42" s="83">
        <v>1</v>
      </c>
      <c r="AG42" s="83">
        <v>2</v>
      </c>
      <c r="AH42" s="83">
        <v>0</v>
      </c>
      <c r="AI42" s="122">
        <v>0</v>
      </c>
      <c r="AJ42" s="122">
        <v>0</v>
      </c>
      <c r="AK42" s="122">
        <v>0</v>
      </c>
      <c r="AL42" s="95">
        <f t="shared" si="8"/>
        <v>5</v>
      </c>
      <c r="AM42" s="123">
        <f t="shared" si="9"/>
        <v>0</v>
      </c>
      <c r="AN42" s="124">
        <f t="shared" si="10"/>
        <v>0</v>
      </c>
      <c r="AO42" s="124">
        <f t="shared" si="11"/>
        <v>0</v>
      </c>
    </row>
    <row r="43" spans="1:41" s="124" customFormat="1" ht="11.25">
      <c r="A43" s="95" t="s">
        <v>32</v>
      </c>
      <c r="B43" s="117" t="s">
        <v>155</v>
      </c>
      <c r="C43" s="118">
        <v>100</v>
      </c>
      <c r="D43" s="83">
        <v>36</v>
      </c>
      <c r="E43" s="83">
        <v>51</v>
      </c>
      <c r="F43" s="83">
        <v>2</v>
      </c>
      <c r="G43" s="83">
        <v>85</v>
      </c>
      <c r="H43" s="119">
        <v>0.85</v>
      </c>
      <c r="I43" s="83">
        <v>2</v>
      </c>
      <c r="J43" s="83">
        <v>3</v>
      </c>
      <c r="K43" s="83">
        <v>80</v>
      </c>
      <c r="L43" s="120">
        <v>0.8</v>
      </c>
      <c r="M43" s="121">
        <v>6</v>
      </c>
      <c r="N43" s="118">
        <v>2</v>
      </c>
      <c r="O43" s="83">
        <v>6</v>
      </c>
      <c r="P43" s="83">
        <v>0</v>
      </c>
      <c r="Q43" s="83">
        <v>6</v>
      </c>
      <c r="R43" s="83">
        <v>26</v>
      </c>
      <c r="S43" s="83">
        <v>6</v>
      </c>
      <c r="T43" s="83">
        <v>2</v>
      </c>
      <c r="U43" s="83">
        <v>23</v>
      </c>
      <c r="V43" s="83">
        <v>9</v>
      </c>
      <c r="W43" s="122">
        <v>0</v>
      </c>
      <c r="X43" s="122">
        <v>0</v>
      </c>
      <c r="Y43" s="117">
        <v>0</v>
      </c>
      <c r="Z43" s="118">
        <v>0</v>
      </c>
      <c r="AA43" s="83">
        <v>0</v>
      </c>
      <c r="AB43" s="83">
        <v>0</v>
      </c>
      <c r="AC43" s="83">
        <v>0</v>
      </c>
      <c r="AD43" s="83">
        <v>3</v>
      </c>
      <c r="AE43" s="83">
        <v>0</v>
      </c>
      <c r="AF43" s="83">
        <v>0</v>
      </c>
      <c r="AG43" s="83">
        <v>2</v>
      </c>
      <c r="AH43" s="83">
        <v>1</v>
      </c>
      <c r="AI43" s="122">
        <v>0</v>
      </c>
      <c r="AJ43" s="122">
        <v>0</v>
      </c>
      <c r="AK43" s="122">
        <v>0</v>
      </c>
      <c r="AL43" s="95">
        <f t="shared" si="8"/>
        <v>9</v>
      </c>
      <c r="AM43" s="123">
        <f t="shared" si="9"/>
        <v>1</v>
      </c>
      <c r="AN43" s="124">
        <f t="shared" si="10"/>
        <v>0</v>
      </c>
      <c r="AO43" s="124">
        <f t="shared" si="11"/>
        <v>0</v>
      </c>
    </row>
    <row r="44" spans="1:41" s="124" customFormat="1" ht="11.25">
      <c r="A44" s="95" t="s">
        <v>32</v>
      </c>
      <c r="B44" s="117" t="s">
        <v>156</v>
      </c>
      <c r="C44" s="118">
        <v>76</v>
      </c>
      <c r="D44" s="83">
        <v>39</v>
      </c>
      <c r="E44" s="83">
        <v>23</v>
      </c>
      <c r="F44" s="83">
        <v>3</v>
      </c>
      <c r="G44" s="83">
        <v>59</v>
      </c>
      <c r="H44" s="119">
        <v>0.7763157894736842</v>
      </c>
      <c r="I44" s="83">
        <v>0</v>
      </c>
      <c r="J44" s="83">
        <v>1</v>
      </c>
      <c r="K44" s="83">
        <v>58</v>
      </c>
      <c r="L44" s="120">
        <v>0.7631578947368421</v>
      </c>
      <c r="M44" s="121">
        <v>6</v>
      </c>
      <c r="N44" s="118">
        <v>1</v>
      </c>
      <c r="O44" s="83">
        <v>12</v>
      </c>
      <c r="P44" s="83">
        <v>0</v>
      </c>
      <c r="Q44" s="83">
        <v>1</v>
      </c>
      <c r="R44" s="83">
        <v>23</v>
      </c>
      <c r="S44" s="83">
        <v>2</v>
      </c>
      <c r="T44" s="83">
        <v>3</v>
      </c>
      <c r="U44" s="83">
        <v>16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1</v>
      </c>
      <c r="AB44" s="83">
        <v>0</v>
      </c>
      <c r="AC44" s="83">
        <v>0</v>
      </c>
      <c r="AD44" s="83">
        <v>3</v>
      </c>
      <c r="AE44" s="83">
        <v>0</v>
      </c>
      <c r="AF44" s="83">
        <v>0</v>
      </c>
      <c r="AG44" s="83">
        <v>2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8"/>
        <v>0</v>
      </c>
      <c r="AM44" s="123">
        <f t="shared" si="9"/>
        <v>0</v>
      </c>
      <c r="AN44" s="124">
        <f t="shared" si="10"/>
        <v>0</v>
      </c>
      <c r="AO44" s="124">
        <f t="shared" si="11"/>
        <v>0</v>
      </c>
    </row>
    <row r="45" spans="1:41" s="124" customFormat="1" ht="11.25">
      <c r="A45" s="95" t="s">
        <v>32</v>
      </c>
      <c r="B45" s="117" t="s">
        <v>68</v>
      </c>
      <c r="C45" s="118">
        <v>67</v>
      </c>
      <c r="D45" s="83">
        <v>47</v>
      </c>
      <c r="E45" s="83">
        <v>13</v>
      </c>
      <c r="F45" s="83">
        <v>3</v>
      </c>
      <c r="G45" s="83">
        <v>57</v>
      </c>
      <c r="H45" s="119">
        <v>0.8507462686567164</v>
      </c>
      <c r="I45" s="83">
        <v>1</v>
      </c>
      <c r="J45" s="83">
        <v>1</v>
      </c>
      <c r="K45" s="83">
        <v>55</v>
      </c>
      <c r="L45" s="120">
        <v>0.8208955223880597</v>
      </c>
      <c r="M45" s="121">
        <v>4</v>
      </c>
      <c r="N45" s="118">
        <v>0</v>
      </c>
      <c r="O45" s="83">
        <v>4</v>
      </c>
      <c r="P45" s="83">
        <v>1</v>
      </c>
      <c r="Q45" s="83">
        <v>6</v>
      </c>
      <c r="R45" s="83">
        <v>20</v>
      </c>
      <c r="S45" s="83">
        <v>3</v>
      </c>
      <c r="T45" s="83">
        <v>3</v>
      </c>
      <c r="U45" s="83">
        <v>9</v>
      </c>
      <c r="V45" s="83">
        <v>9</v>
      </c>
      <c r="W45" s="122">
        <v>0</v>
      </c>
      <c r="X45" s="122">
        <v>0</v>
      </c>
      <c r="Y45" s="117">
        <v>0</v>
      </c>
      <c r="Z45" s="118">
        <v>0</v>
      </c>
      <c r="AA45" s="83">
        <v>0</v>
      </c>
      <c r="AB45" s="83">
        <v>0</v>
      </c>
      <c r="AC45" s="83">
        <v>0</v>
      </c>
      <c r="AD45" s="83">
        <v>2</v>
      </c>
      <c r="AE45" s="83">
        <v>0</v>
      </c>
      <c r="AF45" s="83">
        <v>0</v>
      </c>
      <c r="AG45" s="83">
        <v>1</v>
      </c>
      <c r="AH45" s="83">
        <v>1</v>
      </c>
      <c r="AI45" s="122">
        <v>0</v>
      </c>
      <c r="AJ45" s="122">
        <v>0</v>
      </c>
      <c r="AK45" s="122">
        <v>0</v>
      </c>
      <c r="AL45" s="95">
        <f t="shared" si="8"/>
        <v>9</v>
      </c>
      <c r="AM45" s="123">
        <f t="shared" si="9"/>
        <v>1</v>
      </c>
      <c r="AN45" s="124">
        <f t="shared" si="10"/>
        <v>0</v>
      </c>
      <c r="AO45" s="124">
        <f t="shared" si="11"/>
        <v>0</v>
      </c>
    </row>
    <row r="46" spans="1:41" s="124" customFormat="1" ht="11.25">
      <c r="A46" s="95" t="s">
        <v>32</v>
      </c>
      <c r="B46" s="117" t="s">
        <v>78</v>
      </c>
      <c r="C46" s="118">
        <v>35</v>
      </c>
      <c r="D46" s="83">
        <v>20</v>
      </c>
      <c r="E46" s="83">
        <v>13</v>
      </c>
      <c r="F46" s="83">
        <v>0</v>
      </c>
      <c r="G46" s="83">
        <v>33</v>
      </c>
      <c r="H46" s="119">
        <v>0.9428571428571428</v>
      </c>
      <c r="I46" s="83">
        <v>2</v>
      </c>
      <c r="J46" s="83">
        <v>0</v>
      </c>
      <c r="K46" s="83">
        <v>31</v>
      </c>
      <c r="L46" s="120">
        <v>0.8857142857142857</v>
      </c>
      <c r="M46" s="121">
        <v>4</v>
      </c>
      <c r="N46" s="118">
        <v>0</v>
      </c>
      <c r="O46" s="83">
        <v>8</v>
      </c>
      <c r="P46" s="83">
        <v>0</v>
      </c>
      <c r="Q46" s="83">
        <v>4</v>
      </c>
      <c r="R46" s="83">
        <v>5</v>
      </c>
      <c r="S46" s="83">
        <v>1</v>
      </c>
      <c r="T46" s="83">
        <v>6</v>
      </c>
      <c r="U46" s="83">
        <v>7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1</v>
      </c>
      <c r="AB46" s="83">
        <v>0</v>
      </c>
      <c r="AC46" s="83">
        <v>0</v>
      </c>
      <c r="AD46" s="83">
        <v>1</v>
      </c>
      <c r="AE46" s="83">
        <v>0</v>
      </c>
      <c r="AF46" s="83">
        <v>1</v>
      </c>
      <c r="AG46" s="83">
        <v>1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8"/>
        <v>0</v>
      </c>
      <c r="AM46" s="123">
        <f t="shared" si="9"/>
        <v>0</v>
      </c>
      <c r="AN46" s="124">
        <f t="shared" si="10"/>
        <v>0</v>
      </c>
      <c r="AO46" s="124">
        <f t="shared" si="11"/>
        <v>0</v>
      </c>
    </row>
    <row r="47" spans="1:41" s="124" customFormat="1" ht="11.25">
      <c r="A47" s="95" t="s">
        <v>32</v>
      </c>
      <c r="B47" s="117" t="s">
        <v>157</v>
      </c>
      <c r="C47" s="118">
        <v>59</v>
      </c>
      <c r="D47" s="83">
        <v>30</v>
      </c>
      <c r="E47" s="83">
        <v>25</v>
      </c>
      <c r="F47" s="83">
        <v>0</v>
      </c>
      <c r="G47" s="83">
        <v>55</v>
      </c>
      <c r="H47" s="119">
        <v>0.9322033898305084</v>
      </c>
      <c r="I47" s="83">
        <v>2</v>
      </c>
      <c r="J47" s="83">
        <v>1</v>
      </c>
      <c r="K47" s="83">
        <v>52</v>
      </c>
      <c r="L47" s="120">
        <v>0.8813559322033898</v>
      </c>
      <c r="M47" s="121">
        <v>4</v>
      </c>
      <c r="N47" s="118">
        <v>1</v>
      </c>
      <c r="O47" s="83">
        <v>2</v>
      </c>
      <c r="P47" s="83">
        <v>2</v>
      </c>
      <c r="Q47" s="83">
        <v>4</v>
      </c>
      <c r="R47" s="83">
        <v>13</v>
      </c>
      <c r="S47" s="83">
        <v>5</v>
      </c>
      <c r="T47" s="83">
        <v>7</v>
      </c>
      <c r="U47" s="83">
        <v>2</v>
      </c>
      <c r="V47" s="83">
        <v>15</v>
      </c>
      <c r="W47" s="122">
        <v>1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0</v>
      </c>
      <c r="AD47" s="83">
        <v>1</v>
      </c>
      <c r="AE47" s="83">
        <v>0</v>
      </c>
      <c r="AF47" s="83">
        <v>1</v>
      </c>
      <c r="AG47" s="83">
        <v>0</v>
      </c>
      <c r="AH47" s="83">
        <v>2</v>
      </c>
      <c r="AI47" s="122">
        <v>0</v>
      </c>
      <c r="AJ47" s="122">
        <v>0</v>
      </c>
      <c r="AK47" s="122">
        <v>0</v>
      </c>
      <c r="AL47" s="95">
        <f t="shared" si="8"/>
        <v>16</v>
      </c>
      <c r="AM47" s="123">
        <f t="shared" si="9"/>
        <v>2</v>
      </c>
      <c r="AN47" s="124">
        <f t="shared" si="10"/>
        <v>0</v>
      </c>
      <c r="AO47" s="124">
        <f t="shared" si="11"/>
        <v>0</v>
      </c>
    </row>
    <row r="48" spans="1:41" s="124" customFormat="1" ht="12" thickBot="1">
      <c r="A48" s="95" t="s">
        <v>32</v>
      </c>
      <c r="B48" s="117" t="s">
        <v>158</v>
      </c>
      <c r="C48" s="118">
        <v>72</v>
      </c>
      <c r="D48" s="83">
        <v>40</v>
      </c>
      <c r="E48" s="83">
        <v>14</v>
      </c>
      <c r="F48" s="83">
        <v>2</v>
      </c>
      <c r="G48" s="83">
        <v>52</v>
      </c>
      <c r="H48" s="119">
        <v>0.7222222222222222</v>
      </c>
      <c r="I48" s="83">
        <v>2</v>
      </c>
      <c r="J48" s="83">
        <v>1</v>
      </c>
      <c r="K48" s="83">
        <v>49</v>
      </c>
      <c r="L48" s="120">
        <v>0.6805555555555556</v>
      </c>
      <c r="M48" s="121">
        <v>6</v>
      </c>
      <c r="N48" s="118">
        <v>0</v>
      </c>
      <c r="O48" s="83">
        <v>2</v>
      </c>
      <c r="P48" s="83">
        <v>1</v>
      </c>
      <c r="Q48" s="83">
        <v>6</v>
      </c>
      <c r="R48" s="83">
        <v>7</v>
      </c>
      <c r="S48" s="83">
        <v>4</v>
      </c>
      <c r="T48" s="83">
        <v>0</v>
      </c>
      <c r="U48" s="83">
        <v>2</v>
      </c>
      <c r="V48" s="83">
        <v>1</v>
      </c>
      <c r="W48" s="122">
        <v>26</v>
      </c>
      <c r="X48" s="122">
        <v>0</v>
      </c>
      <c r="Y48" s="117">
        <v>0</v>
      </c>
      <c r="Z48" s="118">
        <v>0</v>
      </c>
      <c r="AA48" s="83">
        <v>0</v>
      </c>
      <c r="AB48" s="83">
        <v>0</v>
      </c>
      <c r="AC48" s="83">
        <v>1</v>
      </c>
      <c r="AD48" s="83">
        <v>1</v>
      </c>
      <c r="AE48" s="83">
        <v>0</v>
      </c>
      <c r="AF48" s="83">
        <v>0</v>
      </c>
      <c r="AG48" s="83">
        <v>0</v>
      </c>
      <c r="AH48" s="83">
        <v>0</v>
      </c>
      <c r="AI48" s="122">
        <v>4</v>
      </c>
      <c r="AJ48" s="122">
        <v>0</v>
      </c>
      <c r="AK48" s="122">
        <v>0</v>
      </c>
      <c r="AL48" s="95">
        <f t="shared" si="8"/>
        <v>27</v>
      </c>
      <c r="AM48" s="123">
        <f t="shared" si="9"/>
        <v>4</v>
      </c>
      <c r="AN48" s="124">
        <f t="shared" si="10"/>
        <v>0</v>
      </c>
      <c r="AO48" s="124">
        <f t="shared" si="11"/>
        <v>0</v>
      </c>
    </row>
    <row r="49" spans="1:41" s="9" customFormat="1" ht="64.5" customHeight="1" thickBot="1" thickTop="1">
      <c r="A49" s="47" t="s">
        <v>61</v>
      </c>
      <c r="B49" s="62">
        <f>46-COUNTIF(B3:B48,"")</f>
        <v>46</v>
      </c>
      <c r="C49" s="63">
        <f>SUM(C3:C48)</f>
        <v>4013</v>
      </c>
      <c r="D49" s="63">
        <f>SUM(D3:D48)</f>
        <v>2257</v>
      </c>
      <c r="E49" s="63">
        <f>SUM(E3:E48)</f>
        <v>1066</v>
      </c>
      <c r="F49" s="63">
        <f>SUM(F3:F48)</f>
        <v>38</v>
      </c>
      <c r="G49" s="63">
        <f>SUM(G3:G48)</f>
        <v>3285</v>
      </c>
      <c r="H49" s="48">
        <f>G49/C49</f>
        <v>0.8185895838524795</v>
      </c>
      <c r="I49" s="63">
        <f>SUM(I3:I48)</f>
        <v>73</v>
      </c>
      <c r="J49" s="63">
        <f>SUM(J3:J48)</f>
        <v>60</v>
      </c>
      <c r="K49" s="63">
        <f>SUM(K3:K48)</f>
        <v>3164</v>
      </c>
      <c r="L49" s="69">
        <f>K49/C49</f>
        <v>0.7884375778719163</v>
      </c>
      <c r="M49" s="70">
        <f aca="true" t="shared" si="12" ref="M49:AK49">SUM(M3:M48)</f>
        <v>258</v>
      </c>
      <c r="N49" s="63">
        <f t="shared" si="12"/>
        <v>47</v>
      </c>
      <c r="O49" s="63">
        <f t="shared" si="12"/>
        <v>346</v>
      </c>
      <c r="P49" s="63">
        <f t="shared" si="12"/>
        <v>50</v>
      </c>
      <c r="Q49" s="63">
        <f t="shared" si="12"/>
        <v>400</v>
      </c>
      <c r="R49" s="63">
        <f t="shared" si="12"/>
        <v>855</v>
      </c>
      <c r="S49" s="63">
        <f t="shared" si="12"/>
        <v>348</v>
      </c>
      <c r="T49" s="63">
        <f t="shared" si="12"/>
        <v>222</v>
      </c>
      <c r="U49" s="63">
        <f t="shared" si="12"/>
        <v>617</v>
      </c>
      <c r="V49" s="63">
        <f t="shared" si="12"/>
        <v>252</v>
      </c>
      <c r="W49" s="63">
        <f t="shared" si="12"/>
        <v>27</v>
      </c>
      <c r="X49" s="63">
        <f t="shared" si="12"/>
        <v>0</v>
      </c>
      <c r="Y49" s="62">
        <f t="shared" si="12"/>
        <v>0</v>
      </c>
      <c r="Z49" s="63">
        <f t="shared" si="12"/>
        <v>0</v>
      </c>
      <c r="AA49" s="63">
        <f t="shared" si="12"/>
        <v>26</v>
      </c>
      <c r="AB49" s="63">
        <f t="shared" si="12"/>
        <v>0</v>
      </c>
      <c r="AC49" s="63">
        <f t="shared" si="12"/>
        <v>30</v>
      </c>
      <c r="AD49" s="63">
        <f t="shared" si="12"/>
        <v>88</v>
      </c>
      <c r="AE49" s="63">
        <f t="shared" si="12"/>
        <v>19</v>
      </c>
      <c r="AF49" s="63">
        <f t="shared" si="12"/>
        <v>10</v>
      </c>
      <c r="AG49" s="63">
        <f t="shared" si="12"/>
        <v>67</v>
      </c>
      <c r="AH49" s="63">
        <f t="shared" si="12"/>
        <v>14</v>
      </c>
      <c r="AI49" s="63">
        <f t="shared" si="12"/>
        <v>4</v>
      </c>
      <c r="AJ49" s="63">
        <f t="shared" si="12"/>
        <v>0</v>
      </c>
      <c r="AK49" s="64">
        <f t="shared" si="12"/>
        <v>0</v>
      </c>
      <c r="AL49" s="65">
        <f t="shared" si="8"/>
        <v>279</v>
      </c>
      <c r="AM49" s="66">
        <f t="shared" si="9"/>
        <v>18</v>
      </c>
      <c r="AN49" s="33">
        <f>N49+O49+P49+Q49+R49+S49+T49+U49+V49+W49+X49+Y49-K49</f>
        <v>0</v>
      </c>
      <c r="AO49" s="33">
        <f>Z49+AA49+AB49+AC49+AD49+AE49+AF49+AG49+AH49+AI49+AJ49+AK49-M49</f>
        <v>0</v>
      </c>
    </row>
    <row r="50" spans="1:39" s="1" customFormat="1" ht="100.5" customHeight="1" thickBot="1" thickTop="1">
      <c r="A50" s="42"/>
      <c r="B50" s="41" t="s">
        <v>62</v>
      </c>
      <c r="C50" s="43" t="str">
        <f aca="true" t="shared" si="13" ref="C50:AM50">C2</f>
        <v>Inscrits</v>
      </c>
      <c r="D50" s="44" t="str">
        <f t="shared" si="13"/>
        <v>Votes directs</v>
      </c>
      <c r="E50" s="44" t="str">
        <f t="shared" si="13"/>
        <v>Votes correspondance</v>
      </c>
      <c r="F50" s="44" t="str">
        <f t="shared" si="13"/>
        <v>Enveloppes non valables</v>
      </c>
      <c r="G50" s="44" t="str">
        <f t="shared" si="13"/>
        <v>Total participation</v>
      </c>
      <c r="H50" s="44" t="str">
        <f t="shared" si="13"/>
        <v>%participation</v>
      </c>
      <c r="I50" s="44" t="str">
        <f t="shared" si="13"/>
        <v>Blancs</v>
      </c>
      <c r="J50" s="44" t="str">
        <f t="shared" si="13"/>
        <v>Nuls</v>
      </c>
      <c r="K50" s="44" t="str">
        <f t="shared" si="13"/>
        <v>Exprimés</v>
      </c>
      <c r="L50" s="45" t="str">
        <f t="shared" si="13"/>
        <v>% exprimés</v>
      </c>
      <c r="M50" s="46" t="str">
        <f t="shared" si="13"/>
        <v>nombre de sièges</v>
      </c>
      <c r="N50" s="43" t="str">
        <f t="shared" si="13"/>
        <v>CFE-CGC</v>
      </c>
      <c r="O50" s="44" t="str">
        <f t="shared" si="13"/>
        <v>CFDT</v>
      </c>
      <c r="P50" s="44" t="str">
        <f t="shared" si="13"/>
        <v>CFTC</v>
      </c>
      <c r="Q50" s="44" t="str">
        <f t="shared" si="13"/>
        <v>CGT</v>
      </c>
      <c r="R50" s="44" t="str">
        <f t="shared" si="13"/>
        <v>FO</v>
      </c>
      <c r="S50" s="44" t="str">
        <f t="shared" si="13"/>
        <v>FSU</v>
      </c>
      <c r="T50" s="44" t="str">
        <f t="shared" si="13"/>
        <v>SOLIDAIRES</v>
      </c>
      <c r="U50" s="44" t="str">
        <f t="shared" si="13"/>
        <v>UNSA</v>
      </c>
      <c r="V50" s="44" t="str">
        <f t="shared" si="13"/>
        <v>OS autre 1</v>
      </c>
      <c r="W50" s="44" t="str">
        <f t="shared" si="13"/>
        <v>OS autre 2</v>
      </c>
      <c r="X50" s="44" t="str">
        <f t="shared" si="13"/>
        <v>OS autre 3</v>
      </c>
      <c r="Y50" s="41" t="str">
        <f t="shared" si="13"/>
        <v>OS autre 4</v>
      </c>
      <c r="Z50" s="43" t="str">
        <f t="shared" si="13"/>
        <v>CFE-CGC</v>
      </c>
      <c r="AA50" s="44" t="str">
        <f t="shared" si="13"/>
        <v>CFDT</v>
      </c>
      <c r="AB50" s="44" t="str">
        <f t="shared" si="13"/>
        <v>CFTC</v>
      </c>
      <c r="AC50" s="44" t="str">
        <f t="shared" si="13"/>
        <v>CGT</v>
      </c>
      <c r="AD50" s="44" t="str">
        <f t="shared" si="13"/>
        <v>FO</v>
      </c>
      <c r="AE50" s="44" t="str">
        <f t="shared" si="13"/>
        <v>FSU</v>
      </c>
      <c r="AF50" s="44" t="str">
        <f t="shared" si="13"/>
        <v>SOLIDAIRES</v>
      </c>
      <c r="AG50" s="44" t="str">
        <f t="shared" si="13"/>
        <v>UNSA</v>
      </c>
      <c r="AH50" s="44" t="str">
        <f t="shared" si="13"/>
        <v>OS autre 1</v>
      </c>
      <c r="AI50" s="44" t="str">
        <f t="shared" si="13"/>
        <v>OS autre 2</v>
      </c>
      <c r="AJ50" s="44" t="str">
        <f t="shared" si="13"/>
        <v>OS autre 3</v>
      </c>
      <c r="AK50" s="41" t="str">
        <f t="shared" si="13"/>
        <v>OS autre 4</v>
      </c>
      <c r="AL50" s="40" t="str">
        <f t="shared" si="13"/>
        <v>Total Voix OS autres</v>
      </c>
      <c r="AM50" s="41" t="str">
        <f t="shared" si="13"/>
        <v>Total Sièges OS autres</v>
      </c>
    </row>
    <row r="51" spans="1:7" ht="13.5" thickTop="1">
      <c r="A51" s="4" t="s">
        <v>30</v>
      </c>
      <c r="B51" s="80">
        <f>46-B49</f>
        <v>0</v>
      </c>
      <c r="C51" s="4" t="s">
        <v>63</v>
      </c>
      <c r="D51" s="4"/>
      <c r="E51" s="4"/>
      <c r="F51" s="4"/>
      <c r="G51" s="4"/>
    </row>
    <row r="52" spans="1:12" ht="12.75">
      <c r="A52" s="4"/>
      <c r="B52" s="80"/>
      <c r="C52" s="4"/>
      <c r="D52" s="4"/>
      <c r="E52" s="4"/>
      <c r="F52" s="4"/>
      <c r="G52" t="s">
        <v>170</v>
      </c>
      <c r="H52" s="169">
        <f>MIN(H3:H48)</f>
        <v>0.589041095890411</v>
      </c>
      <c r="I52" s="169"/>
      <c r="K52" t="s">
        <v>170</v>
      </c>
      <c r="L52" s="169">
        <f>MIN(L3:L48)</f>
        <v>0.6015625</v>
      </c>
    </row>
    <row r="53" spans="7:12" ht="12.75">
      <c r="G53" t="s">
        <v>171</v>
      </c>
      <c r="H53" s="170">
        <f>MAX(H3:H48)</f>
        <v>0.9436619718309859</v>
      </c>
      <c r="K53" t="s">
        <v>171</v>
      </c>
      <c r="L53" s="170">
        <f>MAX(L3:L48)</f>
        <v>0.9436619718309859</v>
      </c>
    </row>
    <row r="54" spans="2:7" ht="91.5" customHeight="1">
      <c r="B54" s="8" t="s">
        <v>36</v>
      </c>
      <c r="C54" s="8" t="s">
        <v>41</v>
      </c>
      <c r="D54" s="8" t="s">
        <v>37</v>
      </c>
      <c r="E54" s="8"/>
      <c r="G54" s="8"/>
    </row>
    <row r="55" spans="1:4" ht="12.75">
      <c r="A55" t="s">
        <v>31</v>
      </c>
      <c r="B55">
        <f>COUNTIF($A$3:$A$48,"DDCS")</f>
        <v>0</v>
      </c>
      <c r="C55">
        <f>D55-B55</f>
        <v>50</v>
      </c>
      <c r="D55">
        <v>50</v>
      </c>
    </row>
    <row r="56" spans="1:4" ht="12.75">
      <c r="A56" t="s">
        <v>32</v>
      </c>
      <c r="B56">
        <f>COUNTIF($A$3:$A$48,"DDCSPP")</f>
        <v>46</v>
      </c>
      <c r="C56">
        <f>D56-B56</f>
        <v>0</v>
      </c>
      <c r="D56">
        <v>46</v>
      </c>
    </row>
    <row r="57" spans="1:4" ht="12.75">
      <c r="A57" t="s">
        <v>33</v>
      </c>
      <c r="B57">
        <f>COUNTIF($A$3:$A$48,"DDPP")</f>
        <v>0</v>
      </c>
      <c r="C57">
        <f>D57-B57</f>
        <v>50</v>
      </c>
      <c r="D57">
        <v>50</v>
      </c>
    </row>
    <row r="58" spans="1:4" ht="12.75">
      <c r="A58" t="s">
        <v>34</v>
      </c>
      <c r="B58">
        <f>COUNTIF($A$3:$A$48,"DDT")</f>
        <v>0</v>
      </c>
      <c r="C58">
        <f>D58-B58</f>
        <v>66</v>
      </c>
      <c r="D58">
        <f>92-26</f>
        <v>66</v>
      </c>
    </row>
    <row r="59" spans="1:4" ht="12.75">
      <c r="A59" t="s">
        <v>35</v>
      </c>
      <c r="B59">
        <f>COUNTIF($A$3:$A$48,"DDTM")</f>
        <v>0</v>
      </c>
      <c r="C59">
        <f>D59-B59</f>
        <v>26</v>
      </c>
      <c r="D59">
        <v>26</v>
      </c>
    </row>
    <row r="60" spans="1:4" ht="12.75">
      <c r="A60" t="s">
        <v>28</v>
      </c>
      <c r="B60">
        <f>SUM(B55:B59)</f>
        <v>46</v>
      </c>
      <c r="C60">
        <f>SUM(C55:C59)</f>
        <v>192</v>
      </c>
      <c r="D60">
        <f>SUM(D55:D59)</f>
        <v>238</v>
      </c>
    </row>
    <row r="61" spans="1:39" s="1" customFormat="1" ht="115.5" customHeight="1">
      <c r="A61" s="10" t="s">
        <v>46</v>
      </c>
      <c r="B61" s="10" t="str">
        <f aca="true" t="shared" si="14" ref="B61:AM61">B50</f>
        <v>Nombre de DDCSPP</v>
      </c>
      <c r="C61" s="53" t="str">
        <f t="shared" si="14"/>
        <v>Inscrits</v>
      </c>
      <c r="D61" s="10" t="str">
        <f t="shared" si="14"/>
        <v>Votes directs</v>
      </c>
      <c r="E61" s="10" t="str">
        <f t="shared" si="14"/>
        <v>Votes correspondance</v>
      </c>
      <c r="F61" s="10" t="str">
        <f t="shared" si="14"/>
        <v>Enveloppes non valables</v>
      </c>
      <c r="G61" s="53" t="str">
        <f t="shared" si="14"/>
        <v>Total participation</v>
      </c>
      <c r="H61" s="53" t="str">
        <f t="shared" si="14"/>
        <v>%participation</v>
      </c>
      <c r="I61" s="10" t="str">
        <f t="shared" si="14"/>
        <v>Blancs</v>
      </c>
      <c r="J61" s="10" t="str">
        <f t="shared" si="14"/>
        <v>Nuls</v>
      </c>
      <c r="K61" s="53" t="str">
        <f t="shared" si="14"/>
        <v>Exprimés</v>
      </c>
      <c r="L61" s="53" t="str">
        <f t="shared" si="14"/>
        <v>% exprimés</v>
      </c>
      <c r="M61" s="55" t="str">
        <f t="shared" si="14"/>
        <v>nombre de sièges</v>
      </c>
      <c r="N61" s="53" t="str">
        <f t="shared" si="14"/>
        <v>CFE-CGC</v>
      </c>
      <c r="O61" s="53" t="str">
        <f t="shared" si="14"/>
        <v>CFDT</v>
      </c>
      <c r="P61" s="53" t="str">
        <f t="shared" si="14"/>
        <v>CFTC</v>
      </c>
      <c r="Q61" s="53" t="str">
        <f t="shared" si="14"/>
        <v>CGT</v>
      </c>
      <c r="R61" s="53" t="str">
        <f t="shared" si="14"/>
        <v>FO</v>
      </c>
      <c r="S61" s="53" t="str">
        <f t="shared" si="14"/>
        <v>FSU</v>
      </c>
      <c r="T61" s="53" t="str">
        <f t="shared" si="14"/>
        <v>SOLIDAIRES</v>
      </c>
      <c r="U61" s="53" t="str">
        <f t="shared" si="14"/>
        <v>UNSA</v>
      </c>
      <c r="V61" s="53" t="str">
        <f t="shared" si="14"/>
        <v>OS autre 1</v>
      </c>
      <c r="W61" s="53" t="str">
        <f t="shared" si="14"/>
        <v>OS autre 2</v>
      </c>
      <c r="X61" s="53" t="str">
        <f t="shared" si="14"/>
        <v>OS autre 3</v>
      </c>
      <c r="Y61" s="53" t="str">
        <f t="shared" si="14"/>
        <v>OS autre 4</v>
      </c>
      <c r="Z61" s="55" t="str">
        <f t="shared" si="14"/>
        <v>CFE-CGC</v>
      </c>
      <c r="AA61" s="55" t="str">
        <f t="shared" si="14"/>
        <v>CFDT</v>
      </c>
      <c r="AB61" s="55" t="str">
        <f t="shared" si="14"/>
        <v>CFTC</v>
      </c>
      <c r="AC61" s="55" t="str">
        <f t="shared" si="14"/>
        <v>CGT</v>
      </c>
      <c r="AD61" s="55" t="str">
        <f t="shared" si="14"/>
        <v>FO</v>
      </c>
      <c r="AE61" s="55" t="str">
        <f t="shared" si="14"/>
        <v>FSU</v>
      </c>
      <c r="AF61" s="55" t="str">
        <f t="shared" si="14"/>
        <v>SOLIDAIRES</v>
      </c>
      <c r="AG61" s="55" t="str">
        <f t="shared" si="14"/>
        <v>UNSA</v>
      </c>
      <c r="AH61" s="55" t="str">
        <f t="shared" si="14"/>
        <v>OS autre 1</v>
      </c>
      <c r="AI61" s="55" t="str">
        <f t="shared" si="14"/>
        <v>OS autre 2</v>
      </c>
      <c r="AJ61" s="55" t="str">
        <f t="shared" si="14"/>
        <v>OS autre 3</v>
      </c>
      <c r="AK61" s="55" t="str">
        <f t="shared" si="14"/>
        <v>OS autre 4</v>
      </c>
      <c r="AL61" s="53" t="str">
        <f t="shared" si="14"/>
        <v>Total Voix OS autres</v>
      </c>
      <c r="AM61" s="55" t="str">
        <f t="shared" si="14"/>
        <v>Total Sièges OS autres</v>
      </c>
    </row>
    <row r="62" spans="1:39" s="4" customFormat="1" ht="12" customHeight="1">
      <c r="A62" s="50" t="str">
        <f>A58</f>
        <v>DDT</v>
      </c>
      <c r="B62" s="60">
        <f>COUNTIF($A$3:$A$48,$A62)</f>
        <v>0</v>
      </c>
      <c r="C62" s="60">
        <f aca="true" t="shared" si="15" ref="C62:G66">SUMIF($A$3:$A$48,$A62,C$3:C$48)</f>
        <v>0</v>
      </c>
      <c r="D62" s="60">
        <f t="shared" si="15"/>
        <v>0</v>
      </c>
      <c r="E62" s="60">
        <f t="shared" si="15"/>
        <v>0</v>
      </c>
      <c r="F62" s="60">
        <f t="shared" si="15"/>
        <v>0</v>
      </c>
      <c r="G62" s="60">
        <f t="shared" si="15"/>
        <v>0</v>
      </c>
      <c r="H62" s="51" t="e">
        <f aca="true" t="shared" si="16" ref="H62:H68">G62/C62</f>
        <v>#DIV/0!</v>
      </c>
      <c r="I62" s="60">
        <f aca="true" t="shared" si="17" ref="I62:K66">SUMIF($A$3:$A$48,$A62,I$3:I$48)</f>
        <v>0</v>
      </c>
      <c r="J62" s="60">
        <f t="shared" si="17"/>
        <v>0</v>
      </c>
      <c r="K62" s="60">
        <f t="shared" si="17"/>
        <v>0</v>
      </c>
      <c r="L62" s="51" t="e">
        <f>K62/G62</f>
        <v>#DIV/0!</v>
      </c>
      <c r="M62" s="60">
        <f aca="true" t="shared" si="18" ref="M62:V66">SUMIF($A$3:$A$48,$A62,M$3:M$48)</f>
        <v>0</v>
      </c>
      <c r="N62" s="60">
        <f t="shared" si="18"/>
        <v>0</v>
      </c>
      <c r="O62" s="60">
        <f t="shared" si="18"/>
        <v>0</v>
      </c>
      <c r="P62" s="60">
        <f t="shared" si="18"/>
        <v>0</v>
      </c>
      <c r="Q62" s="60">
        <f t="shared" si="18"/>
        <v>0</v>
      </c>
      <c r="R62" s="60">
        <f t="shared" si="18"/>
        <v>0</v>
      </c>
      <c r="S62" s="60">
        <f t="shared" si="18"/>
        <v>0</v>
      </c>
      <c r="T62" s="60">
        <f t="shared" si="18"/>
        <v>0</v>
      </c>
      <c r="U62" s="60">
        <f t="shared" si="18"/>
        <v>0</v>
      </c>
      <c r="V62" s="60">
        <f t="shared" si="18"/>
        <v>0</v>
      </c>
      <c r="W62" s="60">
        <f aca="true" t="shared" si="19" ref="W62:AF66">SUMIF($A$3:$A$48,$A62,W$3:W$48)</f>
        <v>0</v>
      </c>
      <c r="X62" s="60">
        <f t="shared" si="19"/>
        <v>0</v>
      </c>
      <c r="Y62" s="60">
        <f t="shared" si="19"/>
        <v>0</v>
      </c>
      <c r="Z62" s="60">
        <f t="shared" si="19"/>
        <v>0</v>
      </c>
      <c r="AA62" s="60">
        <f t="shared" si="19"/>
        <v>0</v>
      </c>
      <c r="AB62" s="60">
        <f t="shared" si="19"/>
        <v>0</v>
      </c>
      <c r="AC62" s="60">
        <f t="shared" si="19"/>
        <v>0</v>
      </c>
      <c r="AD62" s="60">
        <f t="shared" si="19"/>
        <v>0</v>
      </c>
      <c r="AE62" s="60">
        <f t="shared" si="19"/>
        <v>0</v>
      </c>
      <c r="AF62" s="60">
        <f t="shared" si="19"/>
        <v>0</v>
      </c>
      <c r="AG62" s="60">
        <f aca="true" t="shared" si="20" ref="AG62:AM66">SUMIF($A$3:$A$48,$A62,AG$3:AG$48)</f>
        <v>0</v>
      </c>
      <c r="AH62" s="60">
        <f t="shared" si="20"/>
        <v>0</v>
      </c>
      <c r="AI62" s="60">
        <f t="shared" si="20"/>
        <v>0</v>
      </c>
      <c r="AJ62" s="60">
        <f t="shared" si="20"/>
        <v>0</v>
      </c>
      <c r="AK62" s="60">
        <f t="shared" si="20"/>
        <v>0</v>
      </c>
      <c r="AL62" s="60">
        <f t="shared" si="20"/>
        <v>0</v>
      </c>
      <c r="AM62" s="60">
        <f t="shared" si="20"/>
        <v>0</v>
      </c>
    </row>
    <row r="63" spans="1:39" s="5" customFormat="1" ht="12" customHeight="1">
      <c r="A63" s="74" t="str">
        <f>A59</f>
        <v>DDTM</v>
      </c>
      <c r="B63" s="75">
        <f>COUNTIF($A$3:$A$48,$A63)</f>
        <v>0</v>
      </c>
      <c r="C63" s="75">
        <f t="shared" si="15"/>
        <v>0</v>
      </c>
      <c r="D63" s="75">
        <f t="shared" si="15"/>
        <v>0</v>
      </c>
      <c r="E63" s="75">
        <f t="shared" si="15"/>
        <v>0</v>
      </c>
      <c r="F63" s="75">
        <f t="shared" si="15"/>
        <v>0</v>
      </c>
      <c r="G63" s="75">
        <f t="shared" si="15"/>
        <v>0</v>
      </c>
      <c r="H63" s="76" t="e">
        <f t="shared" si="16"/>
        <v>#DIV/0!</v>
      </c>
      <c r="I63" s="75">
        <f t="shared" si="17"/>
        <v>0</v>
      </c>
      <c r="J63" s="75">
        <f t="shared" si="17"/>
        <v>0</v>
      </c>
      <c r="K63" s="75">
        <f t="shared" si="17"/>
        <v>0</v>
      </c>
      <c r="L63" s="76" t="e">
        <f aca="true" t="shared" si="21" ref="L63:L68">K63/C63</f>
        <v>#DIV/0!</v>
      </c>
      <c r="M63" s="75">
        <f t="shared" si="18"/>
        <v>0</v>
      </c>
      <c r="N63" s="75">
        <f t="shared" si="18"/>
        <v>0</v>
      </c>
      <c r="O63" s="75">
        <f t="shared" si="18"/>
        <v>0</v>
      </c>
      <c r="P63" s="75">
        <f t="shared" si="18"/>
        <v>0</v>
      </c>
      <c r="Q63" s="75">
        <f t="shared" si="18"/>
        <v>0</v>
      </c>
      <c r="R63" s="75">
        <f t="shared" si="18"/>
        <v>0</v>
      </c>
      <c r="S63" s="75">
        <f t="shared" si="18"/>
        <v>0</v>
      </c>
      <c r="T63" s="75">
        <f t="shared" si="18"/>
        <v>0</v>
      </c>
      <c r="U63" s="75">
        <f t="shared" si="18"/>
        <v>0</v>
      </c>
      <c r="V63" s="75">
        <f t="shared" si="18"/>
        <v>0</v>
      </c>
      <c r="W63" s="75">
        <f t="shared" si="19"/>
        <v>0</v>
      </c>
      <c r="X63" s="75">
        <f t="shared" si="19"/>
        <v>0</v>
      </c>
      <c r="Y63" s="75">
        <f t="shared" si="19"/>
        <v>0</v>
      </c>
      <c r="Z63" s="75">
        <f t="shared" si="19"/>
        <v>0</v>
      </c>
      <c r="AA63" s="75">
        <f t="shared" si="19"/>
        <v>0</v>
      </c>
      <c r="AB63" s="75">
        <f t="shared" si="19"/>
        <v>0</v>
      </c>
      <c r="AC63" s="75">
        <f t="shared" si="19"/>
        <v>0</v>
      </c>
      <c r="AD63" s="75">
        <f t="shared" si="19"/>
        <v>0</v>
      </c>
      <c r="AE63" s="75">
        <f t="shared" si="19"/>
        <v>0</v>
      </c>
      <c r="AF63" s="75">
        <f t="shared" si="19"/>
        <v>0</v>
      </c>
      <c r="AG63" s="75">
        <f t="shared" si="20"/>
        <v>0</v>
      </c>
      <c r="AH63" s="75">
        <f t="shared" si="20"/>
        <v>0</v>
      </c>
      <c r="AI63" s="75">
        <f t="shared" si="20"/>
        <v>0</v>
      </c>
      <c r="AJ63" s="75">
        <f t="shared" si="20"/>
        <v>0</v>
      </c>
      <c r="AK63" s="75">
        <f t="shared" si="20"/>
        <v>0</v>
      </c>
      <c r="AL63" s="75">
        <f t="shared" si="20"/>
        <v>0</v>
      </c>
      <c r="AM63" s="75">
        <f t="shared" si="20"/>
        <v>0</v>
      </c>
    </row>
    <row r="64" spans="1:39" s="3" customFormat="1" ht="17.25" customHeight="1">
      <c r="A64" s="71" t="str">
        <f>A55</f>
        <v>DDCS</v>
      </c>
      <c r="B64" s="72">
        <f>COUNTIF($A$3:$A$48,$A64)</f>
        <v>0</v>
      </c>
      <c r="C64" s="72">
        <f t="shared" si="15"/>
        <v>0</v>
      </c>
      <c r="D64" s="72">
        <f t="shared" si="15"/>
        <v>0</v>
      </c>
      <c r="E64" s="72">
        <f t="shared" si="15"/>
        <v>0</v>
      </c>
      <c r="F64" s="72">
        <f t="shared" si="15"/>
        <v>0</v>
      </c>
      <c r="G64" s="72">
        <f t="shared" si="15"/>
        <v>0</v>
      </c>
      <c r="H64" s="73" t="e">
        <f t="shared" si="16"/>
        <v>#DIV/0!</v>
      </c>
      <c r="I64" s="72">
        <f t="shared" si="17"/>
        <v>0</v>
      </c>
      <c r="J64" s="72">
        <f t="shared" si="17"/>
        <v>0</v>
      </c>
      <c r="K64" s="72">
        <f t="shared" si="17"/>
        <v>0</v>
      </c>
      <c r="L64" s="73" t="e">
        <f t="shared" si="21"/>
        <v>#DIV/0!</v>
      </c>
      <c r="M64" s="72">
        <f t="shared" si="18"/>
        <v>0</v>
      </c>
      <c r="N64" s="72">
        <f t="shared" si="18"/>
        <v>0</v>
      </c>
      <c r="O64" s="72">
        <f t="shared" si="18"/>
        <v>0</v>
      </c>
      <c r="P64" s="72">
        <f t="shared" si="18"/>
        <v>0</v>
      </c>
      <c r="Q64" s="72">
        <f t="shared" si="18"/>
        <v>0</v>
      </c>
      <c r="R64" s="72">
        <f t="shared" si="18"/>
        <v>0</v>
      </c>
      <c r="S64" s="72">
        <f t="shared" si="18"/>
        <v>0</v>
      </c>
      <c r="T64" s="72">
        <f t="shared" si="18"/>
        <v>0</v>
      </c>
      <c r="U64" s="72">
        <f t="shared" si="18"/>
        <v>0</v>
      </c>
      <c r="V64" s="72">
        <f t="shared" si="18"/>
        <v>0</v>
      </c>
      <c r="W64" s="72">
        <f t="shared" si="19"/>
        <v>0</v>
      </c>
      <c r="X64" s="72">
        <f t="shared" si="19"/>
        <v>0</v>
      </c>
      <c r="Y64" s="72">
        <f t="shared" si="19"/>
        <v>0</v>
      </c>
      <c r="Z64" s="72">
        <f t="shared" si="19"/>
        <v>0</v>
      </c>
      <c r="AA64" s="72">
        <f t="shared" si="19"/>
        <v>0</v>
      </c>
      <c r="AB64" s="72">
        <f t="shared" si="19"/>
        <v>0</v>
      </c>
      <c r="AC64" s="72">
        <f t="shared" si="19"/>
        <v>0</v>
      </c>
      <c r="AD64" s="72">
        <f t="shared" si="19"/>
        <v>0</v>
      </c>
      <c r="AE64" s="72">
        <f t="shared" si="19"/>
        <v>0</v>
      </c>
      <c r="AF64" s="72">
        <f t="shared" si="19"/>
        <v>0</v>
      </c>
      <c r="AG64" s="72">
        <f t="shared" si="20"/>
        <v>0</v>
      </c>
      <c r="AH64" s="72">
        <f t="shared" si="20"/>
        <v>0</v>
      </c>
      <c r="AI64" s="72">
        <f t="shared" si="20"/>
        <v>0</v>
      </c>
      <c r="AJ64" s="72">
        <f t="shared" si="20"/>
        <v>0</v>
      </c>
      <c r="AK64" s="72">
        <f t="shared" si="20"/>
        <v>0</v>
      </c>
      <c r="AL64" s="72">
        <f t="shared" si="20"/>
        <v>0</v>
      </c>
      <c r="AM64" s="72">
        <f t="shared" si="20"/>
        <v>0</v>
      </c>
    </row>
    <row r="65" spans="1:39" ht="55.5" customHeight="1">
      <c r="A65" s="52" t="str">
        <f>A56</f>
        <v>DDCSPP</v>
      </c>
      <c r="B65" s="59">
        <f>COUNTIF($A$3:$A$48,$A65)</f>
        <v>46</v>
      </c>
      <c r="C65" s="58">
        <f t="shared" si="15"/>
        <v>4013</v>
      </c>
      <c r="D65" s="59">
        <f t="shared" si="15"/>
        <v>2257</v>
      </c>
      <c r="E65" s="59">
        <f t="shared" si="15"/>
        <v>1066</v>
      </c>
      <c r="F65" s="59">
        <f t="shared" si="15"/>
        <v>38</v>
      </c>
      <c r="G65" s="58">
        <f t="shared" si="15"/>
        <v>3285</v>
      </c>
      <c r="H65" s="54">
        <f t="shared" si="16"/>
        <v>0.8185895838524795</v>
      </c>
      <c r="I65" s="59">
        <f t="shared" si="17"/>
        <v>73</v>
      </c>
      <c r="J65" s="59">
        <f t="shared" si="17"/>
        <v>60</v>
      </c>
      <c r="K65" s="58">
        <f t="shared" si="17"/>
        <v>3164</v>
      </c>
      <c r="L65" s="54">
        <f t="shared" si="21"/>
        <v>0.7884375778719163</v>
      </c>
      <c r="M65" s="61">
        <f t="shared" si="18"/>
        <v>258</v>
      </c>
      <c r="N65" s="58">
        <f t="shared" si="18"/>
        <v>47</v>
      </c>
      <c r="O65" s="58">
        <f t="shared" si="18"/>
        <v>346</v>
      </c>
      <c r="P65" s="58">
        <f t="shared" si="18"/>
        <v>50</v>
      </c>
      <c r="Q65" s="58">
        <f t="shared" si="18"/>
        <v>400</v>
      </c>
      <c r="R65" s="58">
        <f t="shared" si="18"/>
        <v>855</v>
      </c>
      <c r="S65" s="58">
        <f t="shared" si="18"/>
        <v>348</v>
      </c>
      <c r="T65" s="58">
        <f t="shared" si="18"/>
        <v>222</v>
      </c>
      <c r="U65" s="58">
        <f t="shared" si="18"/>
        <v>617</v>
      </c>
      <c r="V65" s="58">
        <f t="shared" si="18"/>
        <v>252</v>
      </c>
      <c r="W65" s="58">
        <f t="shared" si="19"/>
        <v>27</v>
      </c>
      <c r="X65" s="58">
        <f t="shared" si="19"/>
        <v>0</v>
      </c>
      <c r="Y65" s="58">
        <f t="shared" si="19"/>
        <v>0</v>
      </c>
      <c r="Z65" s="61">
        <f t="shared" si="19"/>
        <v>0</v>
      </c>
      <c r="AA65" s="61">
        <f t="shared" si="19"/>
        <v>26</v>
      </c>
      <c r="AB65" s="61">
        <f t="shared" si="19"/>
        <v>0</v>
      </c>
      <c r="AC65" s="61">
        <f t="shared" si="19"/>
        <v>30</v>
      </c>
      <c r="AD65" s="61">
        <f t="shared" si="19"/>
        <v>88</v>
      </c>
      <c r="AE65" s="61">
        <f t="shared" si="19"/>
        <v>19</v>
      </c>
      <c r="AF65" s="61">
        <f t="shared" si="19"/>
        <v>10</v>
      </c>
      <c r="AG65" s="61">
        <f t="shared" si="20"/>
        <v>67</v>
      </c>
      <c r="AH65" s="61">
        <f t="shared" si="20"/>
        <v>14</v>
      </c>
      <c r="AI65" s="61">
        <f t="shared" si="20"/>
        <v>4</v>
      </c>
      <c r="AJ65" s="61">
        <f t="shared" si="20"/>
        <v>0</v>
      </c>
      <c r="AK65" s="61">
        <f t="shared" si="20"/>
        <v>0</v>
      </c>
      <c r="AL65" s="58">
        <f t="shared" si="20"/>
        <v>279</v>
      </c>
      <c r="AM65" s="61">
        <f t="shared" si="20"/>
        <v>18</v>
      </c>
    </row>
    <row r="66" spans="1:39" s="3" customFormat="1" ht="12.75" customHeight="1">
      <c r="A66" s="71" t="str">
        <f>A57</f>
        <v>DDPP</v>
      </c>
      <c r="B66" s="72">
        <f>COUNTIF($A$3:$A$48,$A66)</f>
        <v>0</v>
      </c>
      <c r="C66" s="72">
        <f t="shared" si="15"/>
        <v>0</v>
      </c>
      <c r="D66" s="72">
        <f t="shared" si="15"/>
        <v>0</v>
      </c>
      <c r="E66" s="72">
        <f t="shared" si="15"/>
        <v>0</v>
      </c>
      <c r="F66" s="72">
        <f t="shared" si="15"/>
        <v>0</v>
      </c>
      <c r="G66" s="72">
        <f t="shared" si="15"/>
        <v>0</v>
      </c>
      <c r="H66" s="73" t="e">
        <f t="shared" si="16"/>
        <v>#DIV/0!</v>
      </c>
      <c r="I66" s="72">
        <f t="shared" si="17"/>
        <v>0</v>
      </c>
      <c r="J66" s="72">
        <f t="shared" si="17"/>
        <v>0</v>
      </c>
      <c r="K66" s="72">
        <f t="shared" si="17"/>
        <v>0</v>
      </c>
      <c r="L66" s="73" t="e">
        <f t="shared" si="21"/>
        <v>#DIV/0!</v>
      </c>
      <c r="M66" s="72">
        <f t="shared" si="18"/>
        <v>0</v>
      </c>
      <c r="N66" s="72">
        <f t="shared" si="18"/>
        <v>0</v>
      </c>
      <c r="O66" s="72">
        <f t="shared" si="18"/>
        <v>0</v>
      </c>
      <c r="P66" s="72">
        <f t="shared" si="18"/>
        <v>0</v>
      </c>
      <c r="Q66" s="72">
        <f t="shared" si="18"/>
        <v>0</v>
      </c>
      <c r="R66" s="72">
        <f t="shared" si="18"/>
        <v>0</v>
      </c>
      <c r="S66" s="72">
        <f t="shared" si="18"/>
        <v>0</v>
      </c>
      <c r="T66" s="72">
        <f t="shared" si="18"/>
        <v>0</v>
      </c>
      <c r="U66" s="72">
        <f t="shared" si="18"/>
        <v>0</v>
      </c>
      <c r="V66" s="72">
        <f t="shared" si="18"/>
        <v>0</v>
      </c>
      <c r="W66" s="72">
        <f t="shared" si="19"/>
        <v>0</v>
      </c>
      <c r="X66" s="72">
        <f t="shared" si="19"/>
        <v>0</v>
      </c>
      <c r="Y66" s="72">
        <f t="shared" si="19"/>
        <v>0</v>
      </c>
      <c r="Z66" s="72">
        <f t="shared" si="19"/>
        <v>0</v>
      </c>
      <c r="AA66" s="72">
        <f t="shared" si="19"/>
        <v>0</v>
      </c>
      <c r="AB66" s="72">
        <f t="shared" si="19"/>
        <v>0</v>
      </c>
      <c r="AC66" s="72">
        <f t="shared" si="19"/>
        <v>0</v>
      </c>
      <c r="AD66" s="72">
        <f t="shared" si="19"/>
        <v>0</v>
      </c>
      <c r="AE66" s="72">
        <f t="shared" si="19"/>
        <v>0</v>
      </c>
      <c r="AF66" s="72">
        <f t="shared" si="19"/>
        <v>0</v>
      </c>
      <c r="AG66" s="72">
        <f t="shared" si="20"/>
        <v>0</v>
      </c>
      <c r="AH66" s="72">
        <f t="shared" si="20"/>
        <v>0</v>
      </c>
      <c r="AI66" s="72">
        <f t="shared" si="20"/>
        <v>0</v>
      </c>
      <c r="AJ66" s="72">
        <f t="shared" si="20"/>
        <v>0</v>
      </c>
      <c r="AK66" s="72">
        <f t="shared" si="20"/>
        <v>0</v>
      </c>
      <c r="AL66" s="72">
        <f t="shared" si="20"/>
        <v>0</v>
      </c>
      <c r="AM66" s="72">
        <f t="shared" si="20"/>
        <v>0</v>
      </c>
    </row>
    <row r="67" spans="1:39" s="3" customFormat="1" ht="15.75" customHeight="1">
      <c r="A67" s="71" t="s">
        <v>47</v>
      </c>
      <c r="B67" s="72">
        <f aca="true" t="shared" si="22" ref="B67:G67">B62+B63</f>
        <v>0</v>
      </c>
      <c r="C67" s="72">
        <f t="shared" si="22"/>
        <v>0</v>
      </c>
      <c r="D67" s="72">
        <f t="shared" si="22"/>
        <v>0</v>
      </c>
      <c r="E67" s="72">
        <f t="shared" si="22"/>
        <v>0</v>
      </c>
      <c r="F67" s="72">
        <f t="shared" si="22"/>
        <v>0</v>
      </c>
      <c r="G67" s="72">
        <f t="shared" si="22"/>
        <v>0</v>
      </c>
      <c r="H67" s="73" t="e">
        <f t="shared" si="16"/>
        <v>#DIV/0!</v>
      </c>
      <c r="I67" s="72">
        <f>I62+I63</f>
        <v>0</v>
      </c>
      <c r="J67" s="72">
        <f>J62+J63</f>
        <v>0</v>
      </c>
      <c r="K67" s="72">
        <f>K62+K63</f>
        <v>0</v>
      </c>
      <c r="L67" s="73" t="e">
        <f t="shared" si="21"/>
        <v>#DIV/0!</v>
      </c>
      <c r="M67" s="72">
        <f aca="true" t="shared" si="23" ref="M67:AM67">M62+M63</f>
        <v>0</v>
      </c>
      <c r="N67" s="72">
        <f t="shared" si="23"/>
        <v>0</v>
      </c>
      <c r="O67" s="72">
        <f t="shared" si="23"/>
        <v>0</v>
      </c>
      <c r="P67" s="72">
        <f t="shared" si="23"/>
        <v>0</v>
      </c>
      <c r="Q67" s="72">
        <f t="shared" si="23"/>
        <v>0</v>
      </c>
      <c r="R67" s="72">
        <f t="shared" si="23"/>
        <v>0</v>
      </c>
      <c r="S67" s="72">
        <f t="shared" si="23"/>
        <v>0</v>
      </c>
      <c r="T67" s="72">
        <f t="shared" si="23"/>
        <v>0</v>
      </c>
      <c r="U67" s="72">
        <f t="shared" si="23"/>
        <v>0</v>
      </c>
      <c r="V67" s="72">
        <f t="shared" si="23"/>
        <v>0</v>
      </c>
      <c r="W67" s="72">
        <f t="shared" si="23"/>
        <v>0</v>
      </c>
      <c r="X67" s="72">
        <f t="shared" si="23"/>
        <v>0</v>
      </c>
      <c r="Y67" s="72">
        <f t="shared" si="23"/>
        <v>0</v>
      </c>
      <c r="Z67" s="72">
        <f t="shared" si="23"/>
        <v>0</v>
      </c>
      <c r="AA67" s="72">
        <f t="shared" si="23"/>
        <v>0</v>
      </c>
      <c r="AB67" s="72">
        <f t="shared" si="23"/>
        <v>0</v>
      </c>
      <c r="AC67" s="72">
        <f t="shared" si="23"/>
        <v>0</v>
      </c>
      <c r="AD67" s="72">
        <f t="shared" si="23"/>
        <v>0</v>
      </c>
      <c r="AE67" s="72">
        <f t="shared" si="23"/>
        <v>0</v>
      </c>
      <c r="AF67" s="72">
        <f t="shared" si="23"/>
        <v>0</v>
      </c>
      <c r="AG67" s="72">
        <f t="shared" si="23"/>
        <v>0</v>
      </c>
      <c r="AH67" s="72">
        <f t="shared" si="23"/>
        <v>0</v>
      </c>
      <c r="AI67" s="72">
        <f t="shared" si="23"/>
        <v>0</v>
      </c>
      <c r="AJ67" s="72">
        <f t="shared" si="23"/>
        <v>0</v>
      </c>
      <c r="AK67" s="72">
        <f t="shared" si="23"/>
        <v>0</v>
      </c>
      <c r="AL67" s="72">
        <f t="shared" si="23"/>
        <v>0</v>
      </c>
      <c r="AM67" s="72">
        <f t="shared" si="23"/>
        <v>0</v>
      </c>
    </row>
    <row r="68" spans="1:39" ht="69.75" customHeight="1">
      <c r="A68" s="52" t="s">
        <v>44</v>
      </c>
      <c r="B68" s="59">
        <f aca="true" t="shared" si="24" ref="B68:G68">B64+B65+B66+B62+B63</f>
        <v>46</v>
      </c>
      <c r="C68" s="58">
        <f t="shared" si="24"/>
        <v>4013</v>
      </c>
      <c r="D68" s="59">
        <f t="shared" si="24"/>
        <v>2257</v>
      </c>
      <c r="E68" s="59">
        <f t="shared" si="24"/>
        <v>1066</v>
      </c>
      <c r="F68" s="59">
        <f t="shared" si="24"/>
        <v>38</v>
      </c>
      <c r="G68" s="58">
        <f t="shared" si="24"/>
        <v>3285</v>
      </c>
      <c r="H68" s="54">
        <f t="shared" si="16"/>
        <v>0.8185895838524795</v>
      </c>
      <c r="I68" s="59">
        <f>I64+I65+I66+I62+I63</f>
        <v>73</v>
      </c>
      <c r="J68" s="59">
        <f>J64+J65+J66+J62+J63</f>
        <v>60</v>
      </c>
      <c r="K68" s="58">
        <f>K64+K65+K66+K62+K63</f>
        <v>3164</v>
      </c>
      <c r="L68" s="54">
        <f t="shared" si="21"/>
        <v>0.7884375778719163</v>
      </c>
      <c r="M68" s="61">
        <f aca="true" t="shared" si="25" ref="M68:AM68">M64+M65+M66+M62+M63</f>
        <v>258</v>
      </c>
      <c r="N68" s="58">
        <f t="shared" si="25"/>
        <v>47</v>
      </c>
      <c r="O68" s="58">
        <f t="shared" si="25"/>
        <v>346</v>
      </c>
      <c r="P68" s="58">
        <f t="shared" si="25"/>
        <v>50</v>
      </c>
      <c r="Q68" s="58">
        <f t="shared" si="25"/>
        <v>400</v>
      </c>
      <c r="R68" s="58">
        <f t="shared" si="25"/>
        <v>855</v>
      </c>
      <c r="S68" s="58">
        <f t="shared" si="25"/>
        <v>348</v>
      </c>
      <c r="T68" s="58">
        <f t="shared" si="25"/>
        <v>222</v>
      </c>
      <c r="U68" s="58">
        <f t="shared" si="25"/>
        <v>617</v>
      </c>
      <c r="V68" s="58">
        <f t="shared" si="25"/>
        <v>252</v>
      </c>
      <c r="W68" s="58">
        <f t="shared" si="25"/>
        <v>27</v>
      </c>
      <c r="X68" s="58">
        <f t="shared" si="25"/>
        <v>0</v>
      </c>
      <c r="Y68" s="58">
        <f t="shared" si="25"/>
        <v>0</v>
      </c>
      <c r="Z68" s="61">
        <f t="shared" si="25"/>
        <v>0</v>
      </c>
      <c r="AA68" s="61">
        <f t="shared" si="25"/>
        <v>26</v>
      </c>
      <c r="AB68" s="61">
        <f t="shared" si="25"/>
        <v>0</v>
      </c>
      <c r="AC68" s="61">
        <f t="shared" si="25"/>
        <v>30</v>
      </c>
      <c r="AD68" s="61">
        <f t="shared" si="25"/>
        <v>88</v>
      </c>
      <c r="AE68" s="61">
        <f t="shared" si="25"/>
        <v>19</v>
      </c>
      <c r="AF68" s="61">
        <f t="shared" si="25"/>
        <v>10</v>
      </c>
      <c r="AG68" s="61">
        <f t="shared" si="25"/>
        <v>67</v>
      </c>
      <c r="AH68" s="61">
        <f t="shared" si="25"/>
        <v>14</v>
      </c>
      <c r="AI68" s="61">
        <f t="shared" si="25"/>
        <v>4</v>
      </c>
      <c r="AJ68" s="61">
        <f t="shared" si="25"/>
        <v>0</v>
      </c>
      <c r="AK68" s="61">
        <f t="shared" si="25"/>
        <v>0</v>
      </c>
      <c r="AL68" s="58">
        <f t="shared" si="25"/>
        <v>279</v>
      </c>
      <c r="AM68" s="61">
        <f t="shared" si="25"/>
        <v>18</v>
      </c>
    </row>
    <row r="69" spans="1:39" s="49" customFormat="1" ht="42.75" customHeight="1">
      <c r="A69" s="50" t="s">
        <v>45</v>
      </c>
      <c r="B69" s="60">
        <f aca="true" t="shared" si="26" ref="B69:AM69">B49</f>
        <v>46</v>
      </c>
      <c r="C69" s="60">
        <f t="shared" si="26"/>
        <v>4013</v>
      </c>
      <c r="D69" s="60">
        <f t="shared" si="26"/>
        <v>2257</v>
      </c>
      <c r="E69" s="60">
        <f t="shared" si="26"/>
        <v>1066</v>
      </c>
      <c r="F69" s="60">
        <f t="shared" si="26"/>
        <v>38</v>
      </c>
      <c r="G69" s="60">
        <f t="shared" si="26"/>
        <v>3285</v>
      </c>
      <c r="H69" s="68">
        <f t="shared" si="26"/>
        <v>0.8185895838524795</v>
      </c>
      <c r="I69" s="60">
        <f t="shared" si="26"/>
        <v>73</v>
      </c>
      <c r="J69" s="60">
        <f t="shared" si="26"/>
        <v>60</v>
      </c>
      <c r="K69" s="60">
        <f t="shared" si="26"/>
        <v>3164</v>
      </c>
      <c r="L69" s="68">
        <f t="shared" si="26"/>
        <v>0.7884375778719163</v>
      </c>
      <c r="M69" s="60">
        <f t="shared" si="26"/>
        <v>258</v>
      </c>
      <c r="N69" s="60">
        <f t="shared" si="26"/>
        <v>47</v>
      </c>
      <c r="O69" s="60">
        <f t="shared" si="26"/>
        <v>346</v>
      </c>
      <c r="P69" s="60">
        <f t="shared" si="26"/>
        <v>50</v>
      </c>
      <c r="Q69" s="60">
        <f t="shared" si="26"/>
        <v>400</v>
      </c>
      <c r="R69" s="60">
        <f t="shared" si="26"/>
        <v>855</v>
      </c>
      <c r="S69" s="60">
        <f t="shared" si="26"/>
        <v>348</v>
      </c>
      <c r="T69" s="60">
        <f t="shared" si="26"/>
        <v>222</v>
      </c>
      <c r="U69" s="60">
        <f t="shared" si="26"/>
        <v>617</v>
      </c>
      <c r="V69" s="60">
        <f t="shared" si="26"/>
        <v>252</v>
      </c>
      <c r="W69" s="60">
        <f t="shared" si="26"/>
        <v>27</v>
      </c>
      <c r="X69" s="60">
        <f t="shared" si="26"/>
        <v>0</v>
      </c>
      <c r="Y69" s="60">
        <f t="shared" si="26"/>
        <v>0</v>
      </c>
      <c r="Z69" s="60">
        <f t="shared" si="26"/>
        <v>0</v>
      </c>
      <c r="AA69" s="60">
        <f t="shared" si="26"/>
        <v>26</v>
      </c>
      <c r="AB69" s="60">
        <f t="shared" si="26"/>
        <v>0</v>
      </c>
      <c r="AC69" s="60">
        <f t="shared" si="26"/>
        <v>30</v>
      </c>
      <c r="AD69" s="60">
        <f t="shared" si="26"/>
        <v>88</v>
      </c>
      <c r="AE69" s="60">
        <f t="shared" si="26"/>
        <v>19</v>
      </c>
      <c r="AF69" s="60">
        <f t="shared" si="26"/>
        <v>10</v>
      </c>
      <c r="AG69" s="60">
        <f t="shared" si="26"/>
        <v>67</v>
      </c>
      <c r="AH69" s="60">
        <f t="shared" si="26"/>
        <v>14</v>
      </c>
      <c r="AI69" s="60">
        <f t="shared" si="26"/>
        <v>4</v>
      </c>
      <c r="AJ69" s="60">
        <f t="shared" si="26"/>
        <v>0</v>
      </c>
      <c r="AK69" s="60">
        <f t="shared" si="26"/>
        <v>0</v>
      </c>
      <c r="AL69" s="60">
        <f t="shared" si="26"/>
        <v>279</v>
      </c>
      <c r="AM69" s="60">
        <f t="shared" si="26"/>
        <v>18</v>
      </c>
    </row>
    <row r="70" spans="1:39" ht="114.75" customHeight="1">
      <c r="A70" s="10" t="str">
        <f aca="true" t="shared" si="27" ref="A70:AM70">A61</f>
        <v>Résultats globaux</v>
      </c>
      <c r="B70" s="10" t="str">
        <f t="shared" si="27"/>
        <v>Nombre de DDCSPP</v>
      </c>
      <c r="C70" s="10" t="str">
        <f t="shared" si="27"/>
        <v>Inscrits</v>
      </c>
      <c r="D70" s="10" t="str">
        <f t="shared" si="27"/>
        <v>Votes directs</v>
      </c>
      <c r="E70" s="10" t="str">
        <f t="shared" si="27"/>
        <v>Votes correspondance</v>
      </c>
      <c r="F70" s="10" t="str">
        <f t="shared" si="27"/>
        <v>Enveloppes non valables</v>
      </c>
      <c r="G70" s="10" t="str">
        <f t="shared" si="27"/>
        <v>Total participation</v>
      </c>
      <c r="H70" s="10" t="str">
        <f t="shared" si="27"/>
        <v>%participation</v>
      </c>
      <c r="I70" s="10" t="str">
        <f t="shared" si="27"/>
        <v>Blancs</v>
      </c>
      <c r="J70" s="10" t="str">
        <f t="shared" si="27"/>
        <v>Nuls</v>
      </c>
      <c r="K70" s="10" t="str">
        <f t="shared" si="27"/>
        <v>Exprimés</v>
      </c>
      <c r="L70" s="10" t="str">
        <f t="shared" si="27"/>
        <v>% exprimés</v>
      </c>
      <c r="M70" s="10" t="str">
        <f t="shared" si="27"/>
        <v>nombre de sièges</v>
      </c>
      <c r="N70" s="10" t="str">
        <f t="shared" si="27"/>
        <v>CFE-CGC</v>
      </c>
      <c r="O70" s="10" t="str">
        <f t="shared" si="27"/>
        <v>CFDT</v>
      </c>
      <c r="P70" s="10" t="str">
        <f t="shared" si="27"/>
        <v>CFTC</v>
      </c>
      <c r="Q70" s="10" t="str">
        <f t="shared" si="27"/>
        <v>CGT</v>
      </c>
      <c r="R70" s="10" t="str">
        <f t="shared" si="27"/>
        <v>FO</v>
      </c>
      <c r="S70" s="10" t="str">
        <f t="shared" si="27"/>
        <v>FSU</v>
      </c>
      <c r="T70" s="10" t="str">
        <f t="shared" si="27"/>
        <v>SOLIDAIRES</v>
      </c>
      <c r="U70" s="10" t="str">
        <f t="shared" si="27"/>
        <v>UNSA</v>
      </c>
      <c r="V70" s="10" t="str">
        <f t="shared" si="27"/>
        <v>OS autre 1</v>
      </c>
      <c r="W70" s="10" t="str">
        <f t="shared" si="27"/>
        <v>OS autre 2</v>
      </c>
      <c r="X70" s="10" t="str">
        <f t="shared" si="27"/>
        <v>OS autre 3</v>
      </c>
      <c r="Y70" s="10" t="str">
        <f t="shared" si="27"/>
        <v>OS autre 4</v>
      </c>
      <c r="Z70" s="10" t="str">
        <f t="shared" si="27"/>
        <v>CFE-CGC</v>
      </c>
      <c r="AA70" s="10" t="str">
        <f t="shared" si="27"/>
        <v>CFDT</v>
      </c>
      <c r="AB70" s="10" t="str">
        <f t="shared" si="27"/>
        <v>CFTC</v>
      </c>
      <c r="AC70" s="10" t="str">
        <f t="shared" si="27"/>
        <v>CGT</v>
      </c>
      <c r="AD70" s="10" t="str">
        <f t="shared" si="27"/>
        <v>FO</v>
      </c>
      <c r="AE70" s="10" t="str">
        <f t="shared" si="27"/>
        <v>FSU</v>
      </c>
      <c r="AF70" s="10" t="str">
        <f t="shared" si="27"/>
        <v>SOLIDAIRES</v>
      </c>
      <c r="AG70" s="10" t="str">
        <f t="shared" si="27"/>
        <v>UNSA</v>
      </c>
      <c r="AH70" s="10" t="str">
        <f t="shared" si="27"/>
        <v>OS autre 1</v>
      </c>
      <c r="AI70" s="10" t="str">
        <f t="shared" si="27"/>
        <v>OS autre 2</v>
      </c>
      <c r="AJ70" s="10" t="str">
        <f t="shared" si="27"/>
        <v>OS autre 3</v>
      </c>
      <c r="AK70" s="10" t="str">
        <f t="shared" si="27"/>
        <v>OS autre 4</v>
      </c>
      <c r="AL70" s="10" t="str">
        <f t="shared" si="27"/>
        <v>Total Voix OS autres</v>
      </c>
      <c r="AM70" s="10" t="str">
        <f t="shared" si="27"/>
        <v>Total Sièges OS autres</v>
      </c>
    </row>
    <row r="71" spans="1:39" ht="12.75">
      <c r="A71" s="56"/>
      <c r="B71" s="57">
        <f aca="true" t="shared" si="28" ref="B71:G71">IF(B68-B69=0,"","Erreur")</f>
      </c>
      <c r="C71" s="57">
        <f t="shared" si="28"/>
      </c>
      <c r="D71" s="57">
        <f t="shared" si="28"/>
      </c>
      <c r="E71" s="57">
        <f t="shared" si="28"/>
      </c>
      <c r="F71" s="57">
        <f t="shared" si="28"/>
      </c>
      <c r="G71" s="57">
        <f t="shared" si="28"/>
      </c>
      <c r="H71" s="57"/>
      <c r="I71" s="57">
        <f>IF(I68-I69=0,"","Erreur")</f>
      </c>
      <c r="J71" s="57">
        <f>IF(J68-J69=0,"","Erreur")</f>
      </c>
      <c r="K71" s="57">
        <f>IF(K68-K69=0,"","Erreur")</f>
      </c>
      <c r="L71" s="57"/>
      <c r="M71" s="57">
        <f aca="true" t="shared" si="29" ref="M71:AM71">IF(M68-M69=0,"","Erreur")</f>
      </c>
      <c r="N71" s="57">
        <f t="shared" si="29"/>
      </c>
      <c r="O71" s="57">
        <f t="shared" si="29"/>
      </c>
      <c r="P71" s="57">
        <f t="shared" si="29"/>
      </c>
      <c r="Q71" s="57">
        <f t="shared" si="29"/>
      </c>
      <c r="R71" s="57">
        <f t="shared" si="29"/>
      </c>
      <c r="S71" s="57">
        <f t="shared" si="29"/>
      </c>
      <c r="T71" s="57">
        <f t="shared" si="29"/>
      </c>
      <c r="U71" s="57">
        <f t="shared" si="29"/>
      </c>
      <c r="V71" s="57">
        <f t="shared" si="29"/>
      </c>
      <c r="W71" s="57">
        <f t="shared" si="29"/>
      </c>
      <c r="X71" s="57">
        <f t="shared" si="29"/>
      </c>
      <c r="Y71" s="57">
        <f t="shared" si="29"/>
      </c>
      <c r="Z71" s="57">
        <f t="shared" si="29"/>
      </c>
      <c r="AA71" s="57">
        <f t="shared" si="29"/>
      </c>
      <c r="AB71" s="57">
        <f t="shared" si="29"/>
      </c>
      <c r="AC71" s="57">
        <f t="shared" si="29"/>
      </c>
      <c r="AD71" s="57">
        <f t="shared" si="29"/>
      </c>
      <c r="AE71" s="57">
        <f t="shared" si="29"/>
      </c>
      <c r="AF71" s="57">
        <f t="shared" si="29"/>
      </c>
      <c r="AG71" s="57">
        <f t="shared" si="29"/>
      </c>
      <c r="AH71" s="57">
        <f t="shared" si="29"/>
      </c>
      <c r="AI71" s="57">
        <f t="shared" si="29"/>
      </c>
      <c r="AJ71" s="57">
        <f t="shared" si="29"/>
      </c>
      <c r="AK71" s="57">
        <f t="shared" si="29"/>
      </c>
      <c r="AL71" s="57">
        <f t="shared" si="29"/>
      </c>
      <c r="AM71" s="57">
        <f t="shared" si="29"/>
      </c>
    </row>
    <row r="73" spans="9:22" ht="18">
      <c r="I73" s="7" t="s">
        <v>4</v>
      </c>
      <c r="P73" s="6" t="s">
        <v>166</v>
      </c>
      <c r="U73" s="147">
        <f>C75</f>
        <v>46</v>
      </c>
      <c r="V73" s="148" t="str">
        <f>A75</f>
        <v>DDCSPP</v>
      </c>
    </row>
    <row r="74" spans="12:19" ht="18">
      <c r="L74" s="7"/>
      <c r="S74" s="6"/>
    </row>
    <row r="75" spans="1:4" ht="12.75">
      <c r="A75" t="s">
        <v>32</v>
      </c>
      <c r="C75" s="215">
        <f>B68</f>
        <v>46</v>
      </c>
      <c r="D75" s="215"/>
    </row>
    <row r="76" spans="3:6" ht="12.75">
      <c r="C76" s="217" t="s">
        <v>48</v>
      </c>
      <c r="D76" s="217"/>
      <c r="E76" s="217" t="s">
        <v>50</v>
      </c>
      <c r="F76" s="217"/>
    </row>
    <row r="77" spans="2:11" ht="12.75">
      <c r="B77" s="2" t="s">
        <v>11</v>
      </c>
      <c r="C77" s="215">
        <f>C68</f>
        <v>4013</v>
      </c>
      <c r="D77" s="215"/>
      <c r="J77" s="2" t="s">
        <v>51</v>
      </c>
      <c r="K77" s="67">
        <f>M68</f>
        <v>258</v>
      </c>
    </row>
    <row r="78" spans="2:11" ht="12.75">
      <c r="B78" s="2" t="s">
        <v>49</v>
      </c>
      <c r="C78" s="215">
        <f>G68</f>
        <v>3285</v>
      </c>
      <c r="D78" s="215"/>
      <c r="E78" s="216">
        <f>H68</f>
        <v>0.8185895838524795</v>
      </c>
      <c r="F78" s="216"/>
      <c r="K78" s="67"/>
    </row>
    <row r="79" spans="2:11" ht="12.75">
      <c r="B79" s="2" t="s">
        <v>17</v>
      </c>
      <c r="C79" s="215">
        <f>K68</f>
        <v>3164</v>
      </c>
      <c r="D79" s="215"/>
      <c r="E79" s="216">
        <f>L68</f>
        <v>0.7884375778719163</v>
      </c>
      <c r="F79" s="216"/>
      <c r="K79" s="67"/>
    </row>
    <row r="80" spans="2:14" ht="12.75">
      <c r="B80" s="2" t="str">
        <f>N70</f>
        <v>CFE-CGC</v>
      </c>
      <c r="C80" s="215">
        <f>N$68</f>
        <v>47</v>
      </c>
      <c r="D80" s="215"/>
      <c r="E80" s="216">
        <f aca="true" t="shared" si="30" ref="E80:E88">C80/C$79</f>
        <v>0.014854614412136535</v>
      </c>
      <c r="F80" s="216"/>
      <c r="J80" s="2" t="str">
        <f aca="true" t="shared" si="31" ref="J80:J88">B80</f>
        <v>CFE-CGC</v>
      </c>
      <c r="K80" s="215">
        <f>Z$68</f>
        <v>0</v>
      </c>
      <c r="L80" s="215"/>
      <c r="M80" s="216">
        <f aca="true" t="shared" si="32" ref="M80:M88">K80/K$77</f>
        <v>0</v>
      </c>
      <c r="N80" s="216"/>
    </row>
    <row r="81" spans="2:14" ht="12.75">
      <c r="B81" s="2" t="str">
        <f>O70</f>
        <v>CFDT</v>
      </c>
      <c r="C81" s="215">
        <f>O$68</f>
        <v>346</v>
      </c>
      <c r="D81" s="215"/>
      <c r="E81" s="216">
        <f t="shared" si="30"/>
        <v>0.10935524652338811</v>
      </c>
      <c r="F81" s="216"/>
      <c r="J81" s="2" t="str">
        <f t="shared" si="31"/>
        <v>CFDT</v>
      </c>
      <c r="K81" s="215">
        <f>AA68</f>
        <v>26</v>
      </c>
      <c r="L81" s="215"/>
      <c r="M81" s="216">
        <f t="shared" si="32"/>
        <v>0.10077519379844961</v>
      </c>
      <c r="N81" s="216"/>
    </row>
    <row r="82" spans="2:14" ht="12.75">
      <c r="B82" s="2" t="str">
        <f>P70</f>
        <v>CFTC</v>
      </c>
      <c r="C82" s="215">
        <f>P$68</f>
        <v>50</v>
      </c>
      <c r="D82" s="215"/>
      <c r="E82" s="216">
        <f t="shared" si="30"/>
        <v>0.01580278128950695</v>
      </c>
      <c r="F82" s="216"/>
      <c r="J82" s="2" t="str">
        <f t="shared" si="31"/>
        <v>CFTC</v>
      </c>
      <c r="K82" s="215">
        <f>AB68</f>
        <v>0</v>
      </c>
      <c r="L82" s="215"/>
      <c r="M82" s="216">
        <f t="shared" si="32"/>
        <v>0</v>
      </c>
      <c r="N82" s="216"/>
    </row>
    <row r="83" spans="2:14" ht="12.75">
      <c r="B83" s="2" t="str">
        <f>Q70</f>
        <v>CGT</v>
      </c>
      <c r="C83" s="215">
        <f>Q$68</f>
        <v>400</v>
      </c>
      <c r="D83" s="215"/>
      <c r="E83" s="216">
        <f t="shared" si="30"/>
        <v>0.1264222503160556</v>
      </c>
      <c r="F83" s="216"/>
      <c r="J83" s="2" t="str">
        <f t="shared" si="31"/>
        <v>CGT</v>
      </c>
      <c r="K83" s="215">
        <f>AC68</f>
        <v>30</v>
      </c>
      <c r="L83" s="215"/>
      <c r="M83" s="216">
        <f t="shared" si="32"/>
        <v>0.11627906976744186</v>
      </c>
      <c r="N83" s="216"/>
    </row>
    <row r="84" spans="2:14" ht="12.75">
      <c r="B84" s="2" t="str">
        <f>R70</f>
        <v>FO</v>
      </c>
      <c r="C84" s="215">
        <f>R$68</f>
        <v>855</v>
      </c>
      <c r="D84" s="215"/>
      <c r="E84" s="216">
        <f t="shared" si="30"/>
        <v>0.2702275600505689</v>
      </c>
      <c r="F84" s="216"/>
      <c r="J84" s="2" t="str">
        <f t="shared" si="31"/>
        <v>FO</v>
      </c>
      <c r="K84" s="215">
        <f>AD68</f>
        <v>88</v>
      </c>
      <c r="L84" s="215"/>
      <c r="M84" s="216">
        <f t="shared" si="32"/>
        <v>0.34108527131782945</v>
      </c>
      <c r="N84" s="216"/>
    </row>
    <row r="85" spans="2:14" ht="12.75">
      <c r="B85" s="2" t="str">
        <f>S70</f>
        <v>FSU</v>
      </c>
      <c r="C85" s="215">
        <f>S$68</f>
        <v>348</v>
      </c>
      <c r="D85" s="215"/>
      <c r="E85" s="216">
        <f t="shared" si="30"/>
        <v>0.10998735777496839</v>
      </c>
      <c r="F85" s="216"/>
      <c r="J85" s="2" t="str">
        <f t="shared" si="31"/>
        <v>FSU</v>
      </c>
      <c r="K85" s="215">
        <f>AE68</f>
        <v>19</v>
      </c>
      <c r="L85" s="215"/>
      <c r="M85" s="216">
        <f t="shared" si="32"/>
        <v>0.07364341085271318</v>
      </c>
      <c r="N85" s="216"/>
    </row>
    <row r="86" spans="2:14" ht="12.75">
      <c r="B86" s="2" t="str">
        <f>T70</f>
        <v>SOLIDAIRES</v>
      </c>
      <c r="C86" s="215">
        <f>T$68</f>
        <v>222</v>
      </c>
      <c r="D86" s="215"/>
      <c r="E86" s="216">
        <f t="shared" si="30"/>
        <v>0.07016434892541087</v>
      </c>
      <c r="F86" s="216"/>
      <c r="J86" s="2" t="str">
        <f t="shared" si="31"/>
        <v>SOLIDAIRES</v>
      </c>
      <c r="K86" s="215">
        <f>AF68</f>
        <v>10</v>
      </c>
      <c r="L86" s="215"/>
      <c r="M86" s="216">
        <f t="shared" si="32"/>
        <v>0.03875968992248062</v>
      </c>
      <c r="N86" s="216"/>
    </row>
    <row r="87" spans="2:14" ht="12.75">
      <c r="B87" s="2" t="str">
        <f>U70</f>
        <v>UNSA</v>
      </c>
      <c r="C87" s="215">
        <f>U$68</f>
        <v>617</v>
      </c>
      <c r="D87" s="215"/>
      <c r="E87" s="216">
        <f t="shared" si="30"/>
        <v>0.1950063211125158</v>
      </c>
      <c r="F87" s="216"/>
      <c r="J87" s="2" t="str">
        <f t="shared" si="31"/>
        <v>UNSA</v>
      </c>
      <c r="K87" s="215">
        <f>AG68</f>
        <v>67</v>
      </c>
      <c r="L87" s="215"/>
      <c r="M87" s="216">
        <f t="shared" si="32"/>
        <v>0.2596899224806202</v>
      </c>
      <c r="N87" s="216"/>
    </row>
    <row r="88" spans="2:14" ht="12.75">
      <c r="B88" s="2" t="s">
        <v>52</v>
      </c>
      <c r="C88" s="215">
        <f>AL68</f>
        <v>279</v>
      </c>
      <c r="D88" s="215"/>
      <c r="E88" s="216">
        <f t="shared" si="30"/>
        <v>0.0881795195954488</v>
      </c>
      <c r="F88" s="216"/>
      <c r="J88" s="2" t="str">
        <f t="shared" si="31"/>
        <v>Total autres OS</v>
      </c>
      <c r="K88" s="215">
        <f>AM68</f>
        <v>18</v>
      </c>
      <c r="L88" s="215"/>
      <c r="M88" s="216">
        <f t="shared" si="32"/>
        <v>0.06976744186046512</v>
      </c>
      <c r="N88" s="216"/>
    </row>
    <row r="89" spans="2:14" ht="12.75">
      <c r="B89" s="2" t="s">
        <v>53</v>
      </c>
      <c r="C89" s="215">
        <f>SUM(C80:D88)</f>
        <v>3164</v>
      </c>
      <c r="D89" s="215"/>
      <c r="E89" s="151">
        <f>SUM(E80:F88)</f>
        <v>1</v>
      </c>
      <c r="F89" s="151"/>
      <c r="J89" s="2" t="s">
        <v>53</v>
      </c>
      <c r="K89" s="215">
        <f>SUM(K80:L88)</f>
        <v>258</v>
      </c>
      <c r="L89" s="215"/>
      <c r="M89" s="151">
        <f>SUM(M80:N88)</f>
        <v>1</v>
      </c>
      <c r="N89" s="151"/>
    </row>
    <row r="90" spans="2:11" ht="12.75">
      <c r="B90" s="2" t="s">
        <v>54</v>
      </c>
      <c r="C90" s="67">
        <f>C89-C79</f>
        <v>0</v>
      </c>
      <c r="F90" s="2"/>
      <c r="J90" s="2" t="s">
        <v>169</v>
      </c>
      <c r="K90" s="67">
        <f>K77-K89</f>
        <v>0</v>
      </c>
    </row>
    <row r="91" ht="12.75">
      <c r="F91" s="2"/>
    </row>
    <row r="92" ht="12.75">
      <c r="F92" s="2"/>
    </row>
  </sheetData>
  <mergeCells count="52">
    <mergeCell ref="A1:B1"/>
    <mergeCell ref="C1:L1"/>
    <mergeCell ref="N1:Y1"/>
    <mergeCell ref="Z1:AK1"/>
    <mergeCell ref="C75:D75"/>
    <mergeCell ref="C77:D77"/>
    <mergeCell ref="C78:D78"/>
    <mergeCell ref="C79:D79"/>
    <mergeCell ref="C76:D76"/>
    <mergeCell ref="C85:D85"/>
    <mergeCell ref="C86:D86"/>
    <mergeCell ref="C87:D87"/>
    <mergeCell ref="C80:D80"/>
    <mergeCell ref="C81:D81"/>
    <mergeCell ref="C82:D82"/>
    <mergeCell ref="C83:D83"/>
    <mergeCell ref="C88:D88"/>
    <mergeCell ref="E78:F78"/>
    <mergeCell ref="E79:F79"/>
    <mergeCell ref="E80:F80"/>
    <mergeCell ref="E81:F81"/>
    <mergeCell ref="E85:F85"/>
    <mergeCell ref="E86:F86"/>
    <mergeCell ref="E87:F87"/>
    <mergeCell ref="E88:F88"/>
    <mergeCell ref="C84:D84"/>
    <mergeCell ref="E76:F76"/>
    <mergeCell ref="E82:F82"/>
    <mergeCell ref="E83:F83"/>
    <mergeCell ref="E84:F84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C89:D89"/>
    <mergeCell ref="E89:F89"/>
    <mergeCell ref="M89:N89"/>
    <mergeCell ref="K89:L89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9"/>
  <sheetViews>
    <sheetView workbookViewId="0" topLeftCell="A2">
      <selection activeCell="AF3" sqref="AF3"/>
    </sheetView>
  </sheetViews>
  <sheetFormatPr defaultColWidth="11.421875" defaultRowHeight="12.75"/>
  <cols>
    <col min="2" max="2" width="7.00390625" style="0" customWidth="1"/>
    <col min="3" max="12" width="5.140625" style="0" customWidth="1"/>
    <col min="13" max="13" width="5.28125" style="0" customWidth="1"/>
    <col min="14" max="25" width="5.00390625" style="0" customWidth="1"/>
    <col min="26" max="37" width="4.8515625" style="0" customWidth="1"/>
    <col min="38" max="38" width="4.57421875" style="0" customWidth="1"/>
    <col min="39" max="39" width="4.7109375" style="0" customWidth="1"/>
    <col min="40" max="41" width="3.57421875" style="0" customWidth="1"/>
  </cols>
  <sheetData>
    <row r="1" spans="1:39" ht="13.5" thickTop="1">
      <c r="A1" s="201" t="s">
        <v>23</v>
      </c>
      <c r="B1" s="202"/>
      <c r="C1" s="203" t="s">
        <v>24</v>
      </c>
      <c r="D1" s="203"/>
      <c r="E1" s="203"/>
      <c r="F1" s="203"/>
      <c r="G1" s="203"/>
      <c r="H1" s="203"/>
      <c r="I1" s="203"/>
      <c r="J1" s="203"/>
      <c r="K1" s="203"/>
      <c r="L1" s="203"/>
      <c r="M1" s="17" t="s">
        <v>25</v>
      </c>
      <c r="N1" s="204" t="s">
        <v>26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4" t="s">
        <v>27</v>
      </c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38"/>
      <c r="AM1" s="39"/>
    </row>
    <row r="2" spans="1:41" s="9" customFormat="1" ht="119.25" customHeight="1">
      <c r="A2" s="18" t="s">
        <v>66</v>
      </c>
      <c r="B2" s="13" t="s">
        <v>21</v>
      </c>
      <c r="C2" s="12" t="s">
        <v>11</v>
      </c>
      <c r="D2" s="10" t="s">
        <v>12</v>
      </c>
      <c r="E2" s="10" t="s">
        <v>13</v>
      </c>
      <c r="F2" s="10" t="s">
        <v>14</v>
      </c>
      <c r="G2" s="10" t="s">
        <v>10</v>
      </c>
      <c r="H2" s="10" t="s">
        <v>19</v>
      </c>
      <c r="I2" s="10" t="s">
        <v>15</v>
      </c>
      <c r="J2" s="10" t="s">
        <v>16</v>
      </c>
      <c r="K2" s="11" t="s">
        <v>17</v>
      </c>
      <c r="L2" s="15" t="s">
        <v>18</v>
      </c>
      <c r="M2" s="16" t="s">
        <v>20</v>
      </c>
      <c r="N2" s="14" t="s">
        <v>5</v>
      </c>
      <c r="O2" s="11" t="s">
        <v>1</v>
      </c>
      <c r="P2" s="11" t="s">
        <v>6</v>
      </c>
      <c r="Q2" s="11" t="s">
        <v>0</v>
      </c>
      <c r="R2" s="11" t="s">
        <v>3</v>
      </c>
      <c r="S2" s="11" t="s">
        <v>7</v>
      </c>
      <c r="T2" s="11" t="s">
        <v>174</v>
      </c>
      <c r="U2" s="11" t="s">
        <v>2</v>
      </c>
      <c r="V2" s="10" t="s">
        <v>8</v>
      </c>
      <c r="W2" s="10" t="s">
        <v>9</v>
      </c>
      <c r="X2" s="10" t="s">
        <v>38</v>
      </c>
      <c r="Y2" s="13" t="s">
        <v>39</v>
      </c>
      <c r="Z2" s="12" t="s">
        <v>5</v>
      </c>
      <c r="AA2" s="10" t="s">
        <v>1</v>
      </c>
      <c r="AB2" s="10" t="s">
        <v>6</v>
      </c>
      <c r="AC2" s="10" t="s">
        <v>0</v>
      </c>
      <c r="AD2" s="10" t="s">
        <v>3</v>
      </c>
      <c r="AE2" s="10" t="s">
        <v>7</v>
      </c>
      <c r="AF2" s="10" t="s">
        <v>174</v>
      </c>
      <c r="AG2" s="10" t="s">
        <v>2</v>
      </c>
      <c r="AH2" s="10" t="s">
        <v>8</v>
      </c>
      <c r="AI2" s="10" t="s">
        <v>9</v>
      </c>
      <c r="AJ2" s="10" t="s">
        <v>38</v>
      </c>
      <c r="AK2" s="36" t="s">
        <v>39</v>
      </c>
      <c r="AL2" s="18" t="s">
        <v>42</v>
      </c>
      <c r="AM2" s="13" t="s">
        <v>43</v>
      </c>
      <c r="AN2" s="9" t="s">
        <v>167</v>
      </c>
      <c r="AO2" s="9" t="s">
        <v>168</v>
      </c>
    </row>
    <row r="3" spans="1:41" s="124" customFormat="1" ht="11.25">
      <c r="A3" s="95" t="s">
        <v>34</v>
      </c>
      <c r="B3" s="117" t="s">
        <v>80</v>
      </c>
      <c r="C3" s="118">
        <v>278</v>
      </c>
      <c r="D3" s="83">
        <v>159</v>
      </c>
      <c r="E3" s="83">
        <v>69</v>
      </c>
      <c r="F3" s="83">
        <v>0</v>
      </c>
      <c r="G3" s="83">
        <v>228</v>
      </c>
      <c r="H3" s="119">
        <v>0.8201438848920863</v>
      </c>
      <c r="I3" s="83">
        <v>3</v>
      </c>
      <c r="J3" s="83">
        <v>3</v>
      </c>
      <c r="K3" s="83">
        <v>222</v>
      </c>
      <c r="L3" s="120">
        <v>0.7985611510791367</v>
      </c>
      <c r="M3" s="121">
        <v>8</v>
      </c>
      <c r="N3" s="118">
        <v>3</v>
      </c>
      <c r="O3" s="83">
        <v>26</v>
      </c>
      <c r="P3" s="83">
        <v>0</v>
      </c>
      <c r="Q3" s="83">
        <v>56</v>
      </c>
      <c r="R3" s="83">
        <v>79</v>
      </c>
      <c r="S3" s="83">
        <v>0</v>
      </c>
      <c r="T3" s="83">
        <v>2</v>
      </c>
      <c r="U3" s="83">
        <v>56</v>
      </c>
      <c r="V3" s="83">
        <v>0</v>
      </c>
      <c r="W3" s="122">
        <v>0</v>
      </c>
      <c r="X3" s="122">
        <v>0</v>
      </c>
      <c r="Y3" s="117">
        <v>0</v>
      </c>
      <c r="Z3" s="118">
        <v>0</v>
      </c>
      <c r="AA3" s="83">
        <v>1</v>
      </c>
      <c r="AB3" s="83">
        <v>0</v>
      </c>
      <c r="AC3" s="83">
        <v>2</v>
      </c>
      <c r="AD3" s="83">
        <v>3</v>
      </c>
      <c r="AE3" s="83">
        <v>0</v>
      </c>
      <c r="AF3" s="83">
        <v>0</v>
      </c>
      <c r="AG3" s="83">
        <v>2</v>
      </c>
      <c r="AH3" s="83">
        <v>0</v>
      </c>
      <c r="AI3" s="83">
        <v>0</v>
      </c>
      <c r="AJ3" s="83">
        <v>0</v>
      </c>
      <c r="AK3" s="122">
        <v>0</v>
      </c>
      <c r="AL3" s="95">
        <f>V3+W3+X3+Y3</f>
        <v>0</v>
      </c>
      <c r="AM3" s="123">
        <f>AH3+AI3+AJ3+AK3</f>
        <v>0</v>
      </c>
      <c r="AN3" s="124">
        <f aca="true" t="shared" si="0" ref="AN3:AN8">N3+O3+P3+Q3+R3+S3+T3+U3+V3+W3+X3+Y3-K3</f>
        <v>0</v>
      </c>
      <c r="AO3" s="124">
        <f aca="true" t="shared" si="1" ref="AO3:AO8">Z3+AA3+AB3+AC3+AD3+AE3+AF3+AG3+AH3+AI3+AJ3+AK3-M3</f>
        <v>0</v>
      </c>
    </row>
    <row r="4" spans="1:41" s="124" customFormat="1" ht="11.25">
      <c r="A4" s="95" t="s">
        <v>34</v>
      </c>
      <c r="B4" s="117" t="s">
        <v>123</v>
      </c>
      <c r="C4" s="118">
        <v>340</v>
      </c>
      <c r="D4" s="83">
        <v>193</v>
      </c>
      <c r="E4" s="83">
        <v>27</v>
      </c>
      <c r="F4" s="83">
        <v>0</v>
      </c>
      <c r="G4" s="83">
        <v>220</v>
      </c>
      <c r="H4" s="119">
        <v>0.6470588235294118</v>
      </c>
      <c r="I4" s="83">
        <v>0</v>
      </c>
      <c r="J4" s="83">
        <v>4</v>
      </c>
      <c r="K4" s="83">
        <v>216</v>
      </c>
      <c r="L4" s="120">
        <v>0.6352941176470588</v>
      </c>
      <c r="M4" s="121">
        <v>10</v>
      </c>
      <c r="N4" s="118">
        <v>3</v>
      </c>
      <c r="O4" s="83">
        <v>53</v>
      </c>
      <c r="P4" s="83">
        <v>2</v>
      </c>
      <c r="Q4" s="83">
        <v>46</v>
      </c>
      <c r="R4" s="83">
        <v>81</v>
      </c>
      <c r="S4" s="83">
        <v>5</v>
      </c>
      <c r="T4" s="83">
        <v>6</v>
      </c>
      <c r="U4" s="83">
        <v>20</v>
      </c>
      <c r="V4" s="83">
        <v>0</v>
      </c>
      <c r="W4" s="122">
        <v>0</v>
      </c>
      <c r="X4" s="122">
        <v>0</v>
      </c>
      <c r="Y4" s="117">
        <v>0</v>
      </c>
      <c r="Z4" s="118">
        <v>0</v>
      </c>
      <c r="AA4" s="83">
        <v>3</v>
      </c>
      <c r="AB4" s="83">
        <v>0</v>
      </c>
      <c r="AC4" s="83">
        <v>2</v>
      </c>
      <c r="AD4" s="83">
        <v>4</v>
      </c>
      <c r="AE4" s="83">
        <v>0</v>
      </c>
      <c r="AF4" s="83">
        <v>0</v>
      </c>
      <c r="AG4" s="83">
        <v>1</v>
      </c>
      <c r="AH4" s="83">
        <v>0</v>
      </c>
      <c r="AI4" s="122">
        <v>0</v>
      </c>
      <c r="AJ4" s="122">
        <v>0</v>
      </c>
      <c r="AK4" s="122">
        <v>0</v>
      </c>
      <c r="AL4" s="95">
        <f>+V4+W4+X4+Y4</f>
        <v>0</v>
      </c>
      <c r="AM4" s="123">
        <f>+AH4+AI4+AJ4+AK4</f>
        <v>0</v>
      </c>
      <c r="AN4" s="124">
        <f t="shared" si="0"/>
        <v>0</v>
      </c>
      <c r="AO4" s="124">
        <f t="shared" si="1"/>
        <v>0</v>
      </c>
    </row>
    <row r="5" spans="1:41" s="124" customFormat="1" ht="11.25">
      <c r="A5" s="95" t="s">
        <v>34</v>
      </c>
      <c r="B5" s="117" t="s">
        <v>159</v>
      </c>
      <c r="C5" s="118">
        <v>279</v>
      </c>
      <c r="D5" s="83">
        <v>139</v>
      </c>
      <c r="E5" s="83">
        <v>71</v>
      </c>
      <c r="F5" s="83">
        <v>0</v>
      </c>
      <c r="G5" s="83">
        <v>210</v>
      </c>
      <c r="H5" s="119">
        <v>0.7526881720430108</v>
      </c>
      <c r="I5" s="83">
        <v>2</v>
      </c>
      <c r="J5" s="83">
        <v>4</v>
      </c>
      <c r="K5" s="83">
        <v>204</v>
      </c>
      <c r="L5" s="120">
        <v>0.7311827956989247</v>
      </c>
      <c r="M5" s="121">
        <v>8</v>
      </c>
      <c r="N5" s="118">
        <v>5</v>
      </c>
      <c r="O5" s="83">
        <v>13</v>
      </c>
      <c r="P5" s="83">
        <v>3</v>
      </c>
      <c r="Q5" s="83">
        <v>78</v>
      </c>
      <c r="R5" s="83">
        <v>52</v>
      </c>
      <c r="S5" s="83">
        <v>4</v>
      </c>
      <c r="T5" s="83">
        <v>3</v>
      </c>
      <c r="U5" s="83">
        <v>46</v>
      </c>
      <c r="V5" s="83">
        <v>0</v>
      </c>
      <c r="W5" s="122">
        <v>0</v>
      </c>
      <c r="X5" s="122">
        <v>0</v>
      </c>
      <c r="Y5" s="117">
        <v>0</v>
      </c>
      <c r="Z5" s="118">
        <v>0</v>
      </c>
      <c r="AA5" s="83">
        <v>0</v>
      </c>
      <c r="AB5" s="83">
        <v>0</v>
      </c>
      <c r="AC5" s="83">
        <v>4</v>
      </c>
      <c r="AD5" s="83">
        <v>2</v>
      </c>
      <c r="AE5" s="83">
        <v>0</v>
      </c>
      <c r="AF5" s="83">
        <v>0</v>
      </c>
      <c r="AG5" s="83">
        <v>2</v>
      </c>
      <c r="AH5" s="83">
        <v>0</v>
      </c>
      <c r="AI5" s="122">
        <v>0</v>
      </c>
      <c r="AJ5" s="122">
        <v>0</v>
      </c>
      <c r="AK5" s="122">
        <v>0</v>
      </c>
      <c r="AL5" s="95">
        <f>V5+W5+X5+Y5</f>
        <v>0</v>
      </c>
      <c r="AM5" s="123">
        <f>AH5+AI5+AJ5+AK5</f>
        <v>0</v>
      </c>
      <c r="AN5" s="124">
        <f t="shared" si="0"/>
        <v>0</v>
      </c>
      <c r="AO5" s="124">
        <f t="shared" si="1"/>
        <v>0</v>
      </c>
    </row>
    <row r="6" spans="1:41" s="124" customFormat="1" ht="11.25">
      <c r="A6" s="95" t="s">
        <v>34</v>
      </c>
      <c r="B6" s="117" t="s">
        <v>127</v>
      </c>
      <c r="C6" s="118">
        <v>211</v>
      </c>
      <c r="D6" s="83">
        <v>92</v>
      </c>
      <c r="E6" s="83">
        <v>57</v>
      </c>
      <c r="F6" s="83">
        <v>0</v>
      </c>
      <c r="G6" s="83">
        <v>149</v>
      </c>
      <c r="H6" s="119">
        <v>0.7061611374407583</v>
      </c>
      <c r="I6" s="83">
        <v>3</v>
      </c>
      <c r="J6" s="83">
        <v>2</v>
      </c>
      <c r="K6" s="83">
        <v>144</v>
      </c>
      <c r="L6" s="120">
        <v>0.6824644549763034</v>
      </c>
      <c r="M6" s="121">
        <v>8</v>
      </c>
      <c r="N6" s="118">
        <v>0</v>
      </c>
      <c r="O6" s="83">
        <v>3</v>
      </c>
      <c r="P6" s="83">
        <v>0</v>
      </c>
      <c r="Q6" s="83">
        <v>47</v>
      </c>
      <c r="R6" s="83">
        <v>62</v>
      </c>
      <c r="S6" s="83">
        <v>6</v>
      </c>
      <c r="T6" s="83">
        <v>5</v>
      </c>
      <c r="U6" s="83">
        <v>21</v>
      </c>
      <c r="V6" s="83">
        <v>0</v>
      </c>
      <c r="W6" s="122">
        <v>0</v>
      </c>
      <c r="X6" s="122">
        <v>0</v>
      </c>
      <c r="Y6" s="117">
        <v>0</v>
      </c>
      <c r="Z6" s="118">
        <v>0</v>
      </c>
      <c r="AA6" s="83">
        <v>0</v>
      </c>
      <c r="AB6" s="83">
        <v>0</v>
      </c>
      <c r="AC6" s="83">
        <v>3</v>
      </c>
      <c r="AD6" s="83">
        <v>4</v>
      </c>
      <c r="AE6" s="83">
        <v>0</v>
      </c>
      <c r="AF6" s="83">
        <v>0</v>
      </c>
      <c r="AG6" s="83">
        <v>1</v>
      </c>
      <c r="AH6" s="83">
        <v>0</v>
      </c>
      <c r="AI6" s="122">
        <v>0</v>
      </c>
      <c r="AJ6" s="122">
        <v>0</v>
      </c>
      <c r="AK6" s="122">
        <v>0</v>
      </c>
      <c r="AL6" s="95">
        <f>V6+W6+X6+Y6</f>
        <v>0</v>
      </c>
      <c r="AM6" s="123">
        <f>AH6+AI6+AJ6+AK6</f>
        <v>0</v>
      </c>
      <c r="AN6" s="124">
        <f t="shared" si="0"/>
        <v>0</v>
      </c>
      <c r="AO6" s="124">
        <f t="shared" si="1"/>
        <v>0</v>
      </c>
    </row>
    <row r="7" spans="1:41" s="124" customFormat="1" ht="11.25">
      <c r="A7" s="95" t="s">
        <v>34</v>
      </c>
      <c r="B7" s="117" t="s">
        <v>128</v>
      </c>
      <c r="C7" s="118">
        <v>230</v>
      </c>
      <c r="D7" s="83">
        <v>114</v>
      </c>
      <c r="E7" s="83">
        <v>52</v>
      </c>
      <c r="F7" s="83">
        <v>2</v>
      </c>
      <c r="G7" s="83">
        <v>164</v>
      </c>
      <c r="H7" s="119">
        <v>0.7130434782608696</v>
      </c>
      <c r="I7" s="83">
        <v>1</v>
      </c>
      <c r="J7" s="83">
        <v>6</v>
      </c>
      <c r="K7" s="83">
        <v>157</v>
      </c>
      <c r="L7" s="120">
        <v>0.6826086956521739</v>
      </c>
      <c r="M7" s="121">
        <v>8</v>
      </c>
      <c r="N7" s="118">
        <v>2</v>
      </c>
      <c r="O7" s="83">
        <v>34</v>
      </c>
      <c r="P7" s="83">
        <v>1</v>
      </c>
      <c r="Q7" s="83">
        <v>42</v>
      </c>
      <c r="R7" s="83">
        <v>29</v>
      </c>
      <c r="S7" s="83">
        <v>9</v>
      </c>
      <c r="T7" s="83">
        <v>20</v>
      </c>
      <c r="U7" s="83">
        <v>20</v>
      </c>
      <c r="V7" s="83">
        <v>0</v>
      </c>
      <c r="W7" s="122">
        <v>0</v>
      </c>
      <c r="X7" s="122">
        <v>0</v>
      </c>
      <c r="Y7" s="117">
        <v>0</v>
      </c>
      <c r="Z7" s="118">
        <v>0</v>
      </c>
      <c r="AA7" s="83">
        <v>2</v>
      </c>
      <c r="AB7" s="83">
        <v>0</v>
      </c>
      <c r="AC7" s="83">
        <v>2</v>
      </c>
      <c r="AD7" s="83">
        <v>2</v>
      </c>
      <c r="AE7" s="83">
        <v>0</v>
      </c>
      <c r="AF7" s="83">
        <v>1</v>
      </c>
      <c r="AG7" s="83">
        <v>1</v>
      </c>
      <c r="AH7" s="83">
        <v>0</v>
      </c>
      <c r="AI7" s="122">
        <v>0</v>
      </c>
      <c r="AJ7" s="122">
        <v>0</v>
      </c>
      <c r="AK7" s="122">
        <v>0</v>
      </c>
      <c r="AL7" s="95">
        <f>V7+W7+X7+Y7</f>
        <v>0</v>
      </c>
      <c r="AM7" s="123">
        <f>AH7+AI7+AJ7+AK7</f>
        <v>0</v>
      </c>
      <c r="AN7" s="124">
        <f t="shared" si="0"/>
        <v>0</v>
      </c>
      <c r="AO7" s="124">
        <f t="shared" si="1"/>
        <v>0</v>
      </c>
    </row>
    <row r="8" spans="1:41" s="124" customFormat="1" ht="11.25">
      <c r="A8" s="95" t="s">
        <v>35</v>
      </c>
      <c r="B8" s="117" t="s">
        <v>81</v>
      </c>
      <c r="C8" s="118">
        <v>414</v>
      </c>
      <c r="D8" s="83">
        <v>239</v>
      </c>
      <c r="E8" s="83">
        <v>10</v>
      </c>
      <c r="F8" s="83">
        <v>2</v>
      </c>
      <c r="G8" s="83">
        <v>247</v>
      </c>
      <c r="H8" s="119">
        <v>0.5966183574879227</v>
      </c>
      <c r="I8" s="83">
        <v>4</v>
      </c>
      <c r="J8" s="83">
        <v>2</v>
      </c>
      <c r="K8" s="83">
        <v>241</v>
      </c>
      <c r="L8" s="120">
        <v>0.5821256038647343</v>
      </c>
      <c r="M8" s="121">
        <v>10</v>
      </c>
      <c r="N8" s="118">
        <v>5</v>
      </c>
      <c r="O8" s="83">
        <v>16</v>
      </c>
      <c r="P8" s="83">
        <v>4</v>
      </c>
      <c r="Q8" s="83">
        <v>125</v>
      </c>
      <c r="R8" s="83">
        <v>34</v>
      </c>
      <c r="S8" s="83">
        <v>2</v>
      </c>
      <c r="T8" s="83">
        <v>2</v>
      </c>
      <c r="U8" s="83">
        <v>53</v>
      </c>
      <c r="V8" s="83">
        <v>0</v>
      </c>
      <c r="W8" s="122">
        <v>0</v>
      </c>
      <c r="X8" s="122">
        <v>0</v>
      </c>
      <c r="Y8" s="117">
        <v>0</v>
      </c>
      <c r="Z8" s="118">
        <v>0</v>
      </c>
      <c r="AA8" s="83">
        <v>0</v>
      </c>
      <c r="AB8" s="83">
        <v>0</v>
      </c>
      <c r="AC8" s="83">
        <v>7</v>
      </c>
      <c r="AD8" s="83">
        <v>1</v>
      </c>
      <c r="AE8" s="83">
        <v>0</v>
      </c>
      <c r="AF8" s="83">
        <v>0</v>
      </c>
      <c r="AG8" s="83">
        <v>2</v>
      </c>
      <c r="AH8" s="83">
        <v>0</v>
      </c>
      <c r="AI8" s="122">
        <v>0</v>
      </c>
      <c r="AJ8" s="122">
        <v>0</v>
      </c>
      <c r="AK8" s="122">
        <v>0</v>
      </c>
      <c r="AL8" s="95">
        <f>V8+W8+X8+Y8</f>
        <v>0</v>
      </c>
      <c r="AM8" s="123">
        <f>AH8+AI8+AJ8+AK8</f>
        <v>0</v>
      </c>
      <c r="AN8" s="124">
        <f t="shared" si="0"/>
        <v>0</v>
      </c>
      <c r="AO8" s="124">
        <f t="shared" si="1"/>
        <v>0</v>
      </c>
    </row>
    <row r="9" spans="1:41" s="124" customFormat="1" ht="11.25">
      <c r="A9" s="95" t="s">
        <v>34</v>
      </c>
      <c r="B9" s="117" t="s">
        <v>129</v>
      </c>
      <c r="C9" s="118">
        <v>236</v>
      </c>
      <c r="D9" s="83">
        <v>178</v>
      </c>
      <c r="E9" s="83">
        <v>18</v>
      </c>
      <c r="F9" s="83">
        <v>0</v>
      </c>
      <c r="G9" s="83">
        <v>196</v>
      </c>
      <c r="H9" s="119">
        <v>0.8305084745762712</v>
      </c>
      <c r="I9" s="83">
        <v>3</v>
      </c>
      <c r="J9" s="83">
        <v>2</v>
      </c>
      <c r="K9" s="83">
        <v>191</v>
      </c>
      <c r="L9" s="120">
        <v>0.809322033898305</v>
      </c>
      <c r="M9" s="121">
        <v>8</v>
      </c>
      <c r="N9" s="118">
        <v>1</v>
      </c>
      <c r="O9" s="83">
        <v>10</v>
      </c>
      <c r="P9" s="83">
        <v>1</v>
      </c>
      <c r="Q9" s="83">
        <v>80</v>
      </c>
      <c r="R9" s="83">
        <v>62</v>
      </c>
      <c r="S9" s="83">
        <v>1</v>
      </c>
      <c r="T9" s="83">
        <v>4</v>
      </c>
      <c r="U9" s="83">
        <v>32</v>
      </c>
      <c r="V9" s="83">
        <v>0</v>
      </c>
      <c r="W9" s="122">
        <v>0</v>
      </c>
      <c r="X9" s="122">
        <v>0</v>
      </c>
      <c r="Y9" s="117">
        <v>0</v>
      </c>
      <c r="Z9" s="118">
        <v>0</v>
      </c>
      <c r="AA9" s="83">
        <v>0</v>
      </c>
      <c r="AB9" s="83">
        <v>0</v>
      </c>
      <c r="AC9" s="83">
        <v>4</v>
      </c>
      <c r="AD9" s="83">
        <v>3</v>
      </c>
      <c r="AE9" s="83">
        <v>0</v>
      </c>
      <c r="AF9" s="83">
        <v>0</v>
      </c>
      <c r="AG9" s="83">
        <v>1</v>
      </c>
      <c r="AH9" s="83">
        <v>0</v>
      </c>
      <c r="AI9" s="122">
        <v>0</v>
      </c>
      <c r="AJ9" s="122">
        <v>0</v>
      </c>
      <c r="AK9" s="122">
        <v>0</v>
      </c>
      <c r="AL9" s="95">
        <f aca="true" t="shared" si="2" ref="AL9:AL67">V9+W9+X9+Y9</f>
        <v>0</v>
      </c>
      <c r="AM9" s="123">
        <f aca="true" t="shared" si="3" ref="AM9:AM67">AH9+AI9+AJ9+AK9</f>
        <v>0</v>
      </c>
      <c r="AN9" s="124">
        <f aca="true" t="shared" si="4" ref="AN9:AN67">N9+O9+P9+Q9+R9+S9+T9+U9+V9+W9+X9+Y9-K9</f>
        <v>0</v>
      </c>
      <c r="AO9" s="124">
        <f aca="true" t="shared" si="5" ref="AO9:AO67">Z9+AA9+AB9+AC9+AD9+AE9+AF9+AG9+AH9+AI9+AJ9+AK9-M9</f>
        <v>0</v>
      </c>
    </row>
    <row r="10" spans="1:41" s="124" customFormat="1" ht="11.25">
      <c r="A10" s="95" t="s">
        <v>34</v>
      </c>
      <c r="B10" s="117" t="s">
        <v>130</v>
      </c>
      <c r="C10" s="118">
        <v>237</v>
      </c>
      <c r="D10" s="83">
        <v>154</v>
      </c>
      <c r="E10" s="83">
        <v>20</v>
      </c>
      <c r="F10" s="83">
        <v>0</v>
      </c>
      <c r="G10" s="83">
        <v>174</v>
      </c>
      <c r="H10" s="119">
        <v>0.7341772151898734</v>
      </c>
      <c r="I10" s="83">
        <v>3</v>
      </c>
      <c r="J10" s="83">
        <v>0</v>
      </c>
      <c r="K10" s="83">
        <v>171</v>
      </c>
      <c r="L10" s="120">
        <v>0.7215189873417721</v>
      </c>
      <c r="M10" s="121">
        <v>8</v>
      </c>
      <c r="N10" s="118">
        <v>5</v>
      </c>
      <c r="O10" s="83">
        <v>59</v>
      </c>
      <c r="P10" s="83">
        <v>1</v>
      </c>
      <c r="Q10" s="83">
        <v>8</v>
      </c>
      <c r="R10" s="83">
        <v>74</v>
      </c>
      <c r="S10" s="83">
        <v>3</v>
      </c>
      <c r="T10" s="83">
        <v>0</v>
      </c>
      <c r="U10" s="83">
        <v>21</v>
      </c>
      <c r="V10" s="83">
        <v>0</v>
      </c>
      <c r="W10" s="122">
        <v>0</v>
      </c>
      <c r="X10" s="122">
        <v>0</v>
      </c>
      <c r="Y10" s="117">
        <v>0</v>
      </c>
      <c r="Z10" s="118">
        <v>0</v>
      </c>
      <c r="AA10" s="83">
        <v>3</v>
      </c>
      <c r="AB10" s="83">
        <v>0</v>
      </c>
      <c r="AC10" s="83">
        <v>0</v>
      </c>
      <c r="AD10" s="83">
        <v>4</v>
      </c>
      <c r="AE10" s="83">
        <v>0</v>
      </c>
      <c r="AF10" s="83">
        <v>0</v>
      </c>
      <c r="AG10" s="83">
        <v>1</v>
      </c>
      <c r="AH10" s="83">
        <v>0</v>
      </c>
      <c r="AI10" s="122">
        <v>0</v>
      </c>
      <c r="AJ10" s="122">
        <v>0</v>
      </c>
      <c r="AK10" s="122">
        <v>0</v>
      </c>
      <c r="AL10" s="95">
        <f t="shared" si="2"/>
        <v>0</v>
      </c>
      <c r="AM10" s="123">
        <f t="shared" si="3"/>
        <v>0</v>
      </c>
      <c r="AN10" s="124">
        <f t="shared" si="4"/>
        <v>0</v>
      </c>
      <c r="AO10" s="124">
        <f t="shared" si="5"/>
        <v>0</v>
      </c>
    </row>
    <row r="11" spans="1:41" s="124" customFormat="1" ht="11.25">
      <c r="A11" s="95" t="s">
        <v>34</v>
      </c>
      <c r="B11" s="117" t="s">
        <v>131</v>
      </c>
      <c r="C11" s="118">
        <v>207</v>
      </c>
      <c r="D11" s="83">
        <v>141</v>
      </c>
      <c r="E11" s="83">
        <v>22</v>
      </c>
      <c r="F11" s="83">
        <v>0</v>
      </c>
      <c r="G11" s="83">
        <v>163</v>
      </c>
      <c r="H11" s="119">
        <v>0.7874396135265701</v>
      </c>
      <c r="I11" s="83">
        <v>2</v>
      </c>
      <c r="J11" s="83">
        <v>0</v>
      </c>
      <c r="K11" s="83">
        <v>161</v>
      </c>
      <c r="L11" s="120">
        <v>0.7777777777777778</v>
      </c>
      <c r="M11" s="121">
        <v>8</v>
      </c>
      <c r="N11" s="118">
        <v>3</v>
      </c>
      <c r="O11" s="83">
        <v>8</v>
      </c>
      <c r="P11" s="83">
        <v>0</v>
      </c>
      <c r="Q11" s="83">
        <v>61</v>
      </c>
      <c r="R11" s="83">
        <v>23</v>
      </c>
      <c r="S11" s="83">
        <v>16</v>
      </c>
      <c r="T11" s="83">
        <v>27</v>
      </c>
      <c r="U11" s="83">
        <v>23</v>
      </c>
      <c r="V11" s="83">
        <v>0</v>
      </c>
      <c r="W11" s="122">
        <v>0</v>
      </c>
      <c r="X11" s="122">
        <v>0</v>
      </c>
      <c r="Y11" s="117">
        <v>0</v>
      </c>
      <c r="Z11" s="118">
        <v>0</v>
      </c>
      <c r="AA11" s="83">
        <v>0</v>
      </c>
      <c r="AB11" s="83">
        <v>0</v>
      </c>
      <c r="AC11" s="83">
        <v>4</v>
      </c>
      <c r="AD11" s="83">
        <v>1</v>
      </c>
      <c r="AE11" s="83">
        <v>1</v>
      </c>
      <c r="AF11" s="83">
        <v>1</v>
      </c>
      <c r="AG11" s="83">
        <v>1</v>
      </c>
      <c r="AH11" s="83">
        <v>0</v>
      </c>
      <c r="AI11" s="122">
        <v>0</v>
      </c>
      <c r="AJ11" s="122">
        <v>0</v>
      </c>
      <c r="AK11" s="122">
        <v>0</v>
      </c>
      <c r="AL11" s="95">
        <f t="shared" si="2"/>
        <v>0</v>
      </c>
      <c r="AM11" s="123">
        <f t="shared" si="3"/>
        <v>0</v>
      </c>
      <c r="AN11" s="124">
        <f t="shared" si="4"/>
        <v>0</v>
      </c>
      <c r="AO11" s="124">
        <f t="shared" si="5"/>
        <v>0</v>
      </c>
    </row>
    <row r="12" spans="1:41" s="124" customFormat="1" ht="11.25">
      <c r="A12" s="95" t="s">
        <v>34</v>
      </c>
      <c r="B12" s="117">
        <v>10</v>
      </c>
      <c r="C12" s="118">
        <v>191</v>
      </c>
      <c r="D12" s="83">
        <v>151</v>
      </c>
      <c r="E12" s="83">
        <v>6</v>
      </c>
      <c r="F12" s="83">
        <v>0</v>
      </c>
      <c r="G12" s="83">
        <v>157</v>
      </c>
      <c r="H12" s="119">
        <v>0.8219895287958116</v>
      </c>
      <c r="I12" s="83">
        <v>0</v>
      </c>
      <c r="J12" s="83">
        <v>2</v>
      </c>
      <c r="K12" s="83">
        <v>155</v>
      </c>
      <c r="L12" s="120">
        <v>0.8115183246073299</v>
      </c>
      <c r="M12" s="121">
        <v>8</v>
      </c>
      <c r="N12" s="118">
        <v>3</v>
      </c>
      <c r="O12" s="83">
        <v>12</v>
      </c>
      <c r="P12" s="83">
        <v>1</v>
      </c>
      <c r="Q12" s="83">
        <v>56</v>
      </c>
      <c r="R12" s="83">
        <v>32</v>
      </c>
      <c r="S12" s="83">
        <v>1</v>
      </c>
      <c r="T12" s="83">
        <v>1</v>
      </c>
      <c r="U12" s="83">
        <v>49</v>
      </c>
      <c r="V12" s="83">
        <v>0</v>
      </c>
      <c r="W12" s="122">
        <v>0</v>
      </c>
      <c r="X12" s="122">
        <v>0</v>
      </c>
      <c r="Y12" s="117">
        <v>0</v>
      </c>
      <c r="Z12" s="118">
        <v>0</v>
      </c>
      <c r="AA12" s="83">
        <v>0</v>
      </c>
      <c r="AB12" s="83">
        <v>0</v>
      </c>
      <c r="AC12" s="83">
        <v>3</v>
      </c>
      <c r="AD12" s="83">
        <v>2</v>
      </c>
      <c r="AE12" s="83">
        <v>0</v>
      </c>
      <c r="AF12" s="83">
        <v>0</v>
      </c>
      <c r="AG12" s="83">
        <v>3</v>
      </c>
      <c r="AH12" s="83">
        <v>0</v>
      </c>
      <c r="AI12" s="122">
        <v>0</v>
      </c>
      <c r="AJ12" s="122">
        <v>0</v>
      </c>
      <c r="AK12" s="122">
        <v>0</v>
      </c>
      <c r="AL12" s="95">
        <f t="shared" si="2"/>
        <v>0</v>
      </c>
      <c r="AM12" s="123">
        <f t="shared" si="3"/>
        <v>0</v>
      </c>
      <c r="AN12" s="124">
        <f t="shared" si="4"/>
        <v>0</v>
      </c>
      <c r="AO12" s="124">
        <f t="shared" si="5"/>
        <v>0</v>
      </c>
    </row>
    <row r="13" spans="1:41" s="124" customFormat="1" ht="11.25">
      <c r="A13" s="95" t="s">
        <v>35</v>
      </c>
      <c r="B13" s="117" t="s">
        <v>133</v>
      </c>
      <c r="C13" s="118">
        <v>296</v>
      </c>
      <c r="D13" s="83">
        <v>151</v>
      </c>
      <c r="E13" s="83">
        <v>46</v>
      </c>
      <c r="F13" s="83">
        <v>0</v>
      </c>
      <c r="G13" s="83">
        <v>197</v>
      </c>
      <c r="H13" s="119">
        <v>0.6655405405405406</v>
      </c>
      <c r="I13" s="83">
        <v>0</v>
      </c>
      <c r="J13" s="83">
        <v>6</v>
      </c>
      <c r="K13" s="83">
        <v>191</v>
      </c>
      <c r="L13" s="120">
        <v>0.6452702702702703</v>
      </c>
      <c r="M13" s="121">
        <v>8</v>
      </c>
      <c r="N13" s="118">
        <v>2</v>
      </c>
      <c r="O13" s="83">
        <v>5</v>
      </c>
      <c r="P13" s="83">
        <v>2</v>
      </c>
      <c r="Q13" s="83">
        <v>63</v>
      </c>
      <c r="R13" s="83">
        <v>73</v>
      </c>
      <c r="S13" s="83">
        <v>4</v>
      </c>
      <c r="T13" s="83">
        <v>2</v>
      </c>
      <c r="U13" s="83">
        <v>40</v>
      </c>
      <c r="V13" s="83">
        <v>0</v>
      </c>
      <c r="W13" s="122">
        <v>0</v>
      </c>
      <c r="X13" s="122">
        <v>0</v>
      </c>
      <c r="Y13" s="117">
        <v>0</v>
      </c>
      <c r="Z13" s="118">
        <v>0</v>
      </c>
      <c r="AA13" s="83">
        <v>0</v>
      </c>
      <c r="AB13" s="83">
        <v>0</v>
      </c>
      <c r="AC13" s="83">
        <v>3</v>
      </c>
      <c r="AD13" s="83">
        <v>3</v>
      </c>
      <c r="AE13" s="83">
        <v>0</v>
      </c>
      <c r="AF13" s="83">
        <v>0</v>
      </c>
      <c r="AG13" s="83">
        <v>2</v>
      </c>
      <c r="AH13" s="83">
        <v>0</v>
      </c>
      <c r="AI13" s="122">
        <v>0</v>
      </c>
      <c r="AJ13" s="122">
        <v>0</v>
      </c>
      <c r="AK13" s="122">
        <v>0</v>
      </c>
      <c r="AL13" s="95">
        <f t="shared" si="2"/>
        <v>0</v>
      </c>
      <c r="AM13" s="123">
        <f t="shared" si="3"/>
        <v>0</v>
      </c>
      <c r="AN13" s="124">
        <f t="shared" si="4"/>
        <v>0</v>
      </c>
      <c r="AO13" s="124">
        <f t="shared" si="5"/>
        <v>0</v>
      </c>
    </row>
    <row r="14" spans="1:41" s="124" customFormat="1" ht="11.25">
      <c r="A14" s="95" t="s">
        <v>34</v>
      </c>
      <c r="B14" s="117" t="s">
        <v>134</v>
      </c>
      <c r="C14" s="118">
        <v>263</v>
      </c>
      <c r="D14" s="83">
        <v>198</v>
      </c>
      <c r="E14" s="83">
        <v>21</v>
      </c>
      <c r="F14" s="83">
        <v>0</v>
      </c>
      <c r="G14" s="83">
        <v>219</v>
      </c>
      <c r="H14" s="119">
        <v>0.8326996197718631</v>
      </c>
      <c r="I14" s="83">
        <v>5</v>
      </c>
      <c r="J14" s="83">
        <v>0</v>
      </c>
      <c r="K14" s="83">
        <v>214</v>
      </c>
      <c r="L14" s="120">
        <v>0.8136882129277566</v>
      </c>
      <c r="M14" s="121">
        <v>8</v>
      </c>
      <c r="N14" s="118">
        <v>1</v>
      </c>
      <c r="O14" s="83">
        <v>31</v>
      </c>
      <c r="P14" s="83">
        <v>3</v>
      </c>
      <c r="Q14" s="83">
        <v>71</v>
      </c>
      <c r="R14" s="83">
        <v>35</v>
      </c>
      <c r="S14" s="83">
        <v>6</v>
      </c>
      <c r="T14" s="83">
        <v>6</v>
      </c>
      <c r="U14" s="83">
        <v>61</v>
      </c>
      <c r="V14" s="83">
        <v>0</v>
      </c>
      <c r="W14" s="122">
        <v>0</v>
      </c>
      <c r="X14" s="122">
        <v>0</v>
      </c>
      <c r="Y14" s="117">
        <v>0</v>
      </c>
      <c r="Z14" s="118">
        <v>0</v>
      </c>
      <c r="AA14" s="83">
        <v>1</v>
      </c>
      <c r="AB14" s="83">
        <v>0</v>
      </c>
      <c r="AC14" s="83">
        <v>3</v>
      </c>
      <c r="AD14" s="83">
        <v>1</v>
      </c>
      <c r="AE14" s="83">
        <v>0</v>
      </c>
      <c r="AF14" s="83">
        <v>0</v>
      </c>
      <c r="AG14" s="83">
        <v>3</v>
      </c>
      <c r="AH14" s="83">
        <v>0</v>
      </c>
      <c r="AI14" s="122">
        <v>0</v>
      </c>
      <c r="AJ14" s="122">
        <v>0</v>
      </c>
      <c r="AK14" s="122">
        <v>0</v>
      </c>
      <c r="AL14" s="95">
        <f t="shared" si="2"/>
        <v>0</v>
      </c>
      <c r="AM14" s="123">
        <f t="shared" si="3"/>
        <v>0</v>
      </c>
      <c r="AN14" s="124">
        <f t="shared" si="4"/>
        <v>0</v>
      </c>
      <c r="AO14" s="124">
        <f t="shared" si="5"/>
        <v>0</v>
      </c>
    </row>
    <row r="15" spans="1:41" s="124" customFormat="1" ht="11.25">
      <c r="A15" s="95" t="s">
        <v>35</v>
      </c>
      <c r="B15" s="117" t="s">
        <v>82</v>
      </c>
      <c r="C15" s="118">
        <v>501</v>
      </c>
      <c r="D15" s="83">
        <v>144</v>
      </c>
      <c r="E15" s="83">
        <v>182</v>
      </c>
      <c r="F15" s="83">
        <v>4</v>
      </c>
      <c r="G15" s="83">
        <v>322</v>
      </c>
      <c r="H15" s="119">
        <v>0.6427145708582834</v>
      </c>
      <c r="I15" s="83">
        <v>3</v>
      </c>
      <c r="J15" s="83">
        <v>1</v>
      </c>
      <c r="K15" s="83">
        <v>318</v>
      </c>
      <c r="L15" s="120">
        <v>0.6347305389221557</v>
      </c>
      <c r="M15" s="121">
        <v>10</v>
      </c>
      <c r="N15" s="118">
        <v>2</v>
      </c>
      <c r="O15" s="83">
        <v>26</v>
      </c>
      <c r="P15" s="83">
        <v>6</v>
      </c>
      <c r="Q15" s="83">
        <v>155</v>
      </c>
      <c r="R15" s="83">
        <v>78</v>
      </c>
      <c r="S15" s="83">
        <v>2</v>
      </c>
      <c r="T15" s="83">
        <v>6</v>
      </c>
      <c r="U15" s="83">
        <v>43</v>
      </c>
      <c r="V15" s="83">
        <v>0</v>
      </c>
      <c r="W15" s="122">
        <v>0</v>
      </c>
      <c r="X15" s="122">
        <v>0</v>
      </c>
      <c r="Y15" s="117">
        <v>0</v>
      </c>
      <c r="Z15" s="118">
        <v>0</v>
      </c>
      <c r="AA15" s="83">
        <v>1</v>
      </c>
      <c r="AB15" s="83">
        <v>0</v>
      </c>
      <c r="AC15" s="83">
        <v>5</v>
      </c>
      <c r="AD15" s="83">
        <v>3</v>
      </c>
      <c r="AE15" s="83">
        <v>0</v>
      </c>
      <c r="AF15" s="83">
        <v>0</v>
      </c>
      <c r="AG15" s="83">
        <v>1</v>
      </c>
      <c r="AH15" s="83">
        <v>0</v>
      </c>
      <c r="AI15" s="122">
        <v>0</v>
      </c>
      <c r="AJ15" s="122">
        <v>0</v>
      </c>
      <c r="AK15" s="122">
        <v>0</v>
      </c>
      <c r="AL15" s="95">
        <f t="shared" si="2"/>
        <v>0</v>
      </c>
      <c r="AM15" s="123">
        <f t="shared" si="3"/>
        <v>0</v>
      </c>
      <c r="AN15" s="124">
        <f t="shared" si="4"/>
        <v>0</v>
      </c>
      <c r="AO15" s="124">
        <f t="shared" si="5"/>
        <v>0</v>
      </c>
    </row>
    <row r="16" spans="1:41" s="124" customFormat="1" ht="11.25">
      <c r="A16" s="95" t="s">
        <v>35</v>
      </c>
      <c r="B16" s="125" t="s">
        <v>67</v>
      </c>
      <c r="C16" s="126">
        <v>300</v>
      </c>
      <c r="D16" s="127">
        <v>139</v>
      </c>
      <c r="E16" s="127">
        <v>50</v>
      </c>
      <c r="F16" s="127">
        <v>0</v>
      </c>
      <c r="G16" s="127">
        <v>189</v>
      </c>
      <c r="H16" s="119">
        <v>0.63</v>
      </c>
      <c r="I16" s="127">
        <v>3</v>
      </c>
      <c r="J16" s="127">
        <v>3</v>
      </c>
      <c r="K16" s="128">
        <v>183</v>
      </c>
      <c r="L16" s="129">
        <v>0.61</v>
      </c>
      <c r="M16" s="130">
        <v>10</v>
      </c>
      <c r="N16" s="131">
        <v>3</v>
      </c>
      <c r="O16" s="132">
        <v>14</v>
      </c>
      <c r="P16" s="132">
        <v>3</v>
      </c>
      <c r="Q16" s="132">
        <v>60</v>
      </c>
      <c r="R16" s="132">
        <v>58</v>
      </c>
      <c r="S16" s="132">
        <v>7</v>
      </c>
      <c r="T16" s="132">
        <v>15</v>
      </c>
      <c r="U16" s="132">
        <v>23</v>
      </c>
      <c r="V16" s="83">
        <v>0</v>
      </c>
      <c r="W16" s="122">
        <v>0</v>
      </c>
      <c r="X16" s="122">
        <v>0</v>
      </c>
      <c r="Y16" s="117">
        <v>0</v>
      </c>
      <c r="Z16" s="126">
        <v>0</v>
      </c>
      <c r="AA16" s="127">
        <v>0</v>
      </c>
      <c r="AB16" s="127">
        <v>0</v>
      </c>
      <c r="AC16" s="127">
        <v>4</v>
      </c>
      <c r="AD16" s="127">
        <v>4</v>
      </c>
      <c r="AE16" s="127">
        <v>0</v>
      </c>
      <c r="AF16" s="127">
        <v>1</v>
      </c>
      <c r="AG16" s="127">
        <v>1</v>
      </c>
      <c r="AH16" s="127">
        <v>0</v>
      </c>
      <c r="AI16" s="133">
        <v>0</v>
      </c>
      <c r="AJ16" s="133">
        <v>0</v>
      </c>
      <c r="AK16" s="133">
        <v>0</v>
      </c>
      <c r="AL16" s="95">
        <f t="shared" si="2"/>
        <v>0</v>
      </c>
      <c r="AM16" s="123">
        <f t="shared" si="3"/>
        <v>0</v>
      </c>
      <c r="AN16" s="124">
        <f t="shared" si="4"/>
        <v>0</v>
      </c>
      <c r="AO16" s="124">
        <f t="shared" si="5"/>
        <v>0</v>
      </c>
    </row>
    <row r="17" spans="1:41" s="124" customFormat="1" ht="11.25">
      <c r="A17" s="95" t="s">
        <v>34</v>
      </c>
      <c r="B17" s="125" t="s">
        <v>135</v>
      </c>
      <c r="C17" s="126">
        <v>183</v>
      </c>
      <c r="D17" s="127">
        <v>110</v>
      </c>
      <c r="E17" s="127">
        <v>27</v>
      </c>
      <c r="F17" s="127">
        <v>0</v>
      </c>
      <c r="G17" s="127">
        <v>137</v>
      </c>
      <c r="H17" s="119">
        <v>0.7486338797814208</v>
      </c>
      <c r="I17" s="127">
        <v>2</v>
      </c>
      <c r="J17" s="127">
        <v>2</v>
      </c>
      <c r="K17" s="128">
        <v>133</v>
      </c>
      <c r="L17" s="129">
        <v>0.726775956284153</v>
      </c>
      <c r="M17" s="130">
        <v>8</v>
      </c>
      <c r="N17" s="131">
        <v>1</v>
      </c>
      <c r="O17" s="132">
        <v>34</v>
      </c>
      <c r="P17" s="132">
        <v>1</v>
      </c>
      <c r="Q17" s="132">
        <v>53</v>
      </c>
      <c r="R17" s="132">
        <v>11</v>
      </c>
      <c r="S17" s="132">
        <v>0</v>
      </c>
      <c r="T17" s="132">
        <v>3</v>
      </c>
      <c r="U17" s="132">
        <v>30</v>
      </c>
      <c r="V17" s="83">
        <v>0</v>
      </c>
      <c r="W17" s="122">
        <v>0</v>
      </c>
      <c r="X17" s="122">
        <v>0</v>
      </c>
      <c r="Y17" s="117">
        <v>0</v>
      </c>
      <c r="Z17" s="126">
        <v>0</v>
      </c>
      <c r="AA17" s="127">
        <v>2</v>
      </c>
      <c r="AB17" s="127">
        <v>0</v>
      </c>
      <c r="AC17" s="127">
        <v>4</v>
      </c>
      <c r="AD17" s="127">
        <v>0</v>
      </c>
      <c r="AE17" s="127">
        <v>0</v>
      </c>
      <c r="AF17" s="127">
        <v>0</v>
      </c>
      <c r="AG17" s="127">
        <v>2</v>
      </c>
      <c r="AH17" s="127">
        <v>0</v>
      </c>
      <c r="AI17" s="133">
        <v>0</v>
      </c>
      <c r="AJ17" s="133">
        <v>0</v>
      </c>
      <c r="AK17" s="133">
        <v>0</v>
      </c>
      <c r="AL17" s="95">
        <f t="shared" si="2"/>
        <v>0</v>
      </c>
      <c r="AM17" s="123">
        <f t="shared" si="3"/>
        <v>0</v>
      </c>
      <c r="AN17" s="124">
        <f t="shared" si="4"/>
        <v>0</v>
      </c>
      <c r="AO17" s="124">
        <f t="shared" si="5"/>
        <v>0</v>
      </c>
    </row>
    <row r="18" spans="1:41" s="124" customFormat="1" ht="11.25">
      <c r="A18" s="95" t="s">
        <v>34</v>
      </c>
      <c r="B18" s="117" t="s">
        <v>136</v>
      </c>
      <c r="C18" s="118">
        <v>322</v>
      </c>
      <c r="D18" s="83">
        <v>231</v>
      </c>
      <c r="E18" s="83">
        <v>18</v>
      </c>
      <c r="F18" s="83">
        <v>0</v>
      </c>
      <c r="G18" s="83">
        <v>249</v>
      </c>
      <c r="H18" s="119">
        <v>0.7732919254658385</v>
      </c>
      <c r="I18" s="83">
        <v>0</v>
      </c>
      <c r="J18" s="83">
        <v>8</v>
      </c>
      <c r="K18" s="83">
        <v>241</v>
      </c>
      <c r="L18" s="120">
        <v>0.7484472049689441</v>
      </c>
      <c r="M18" s="121">
        <v>10</v>
      </c>
      <c r="N18" s="118">
        <v>2</v>
      </c>
      <c r="O18" s="83">
        <v>37</v>
      </c>
      <c r="P18" s="83">
        <v>4</v>
      </c>
      <c r="Q18" s="83">
        <v>114</v>
      </c>
      <c r="R18" s="83">
        <v>37</v>
      </c>
      <c r="S18" s="83">
        <v>3</v>
      </c>
      <c r="T18" s="83">
        <v>23</v>
      </c>
      <c r="U18" s="83">
        <v>21</v>
      </c>
      <c r="V18" s="83">
        <v>0</v>
      </c>
      <c r="W18" s="122">
        <v>0</v>
      </c>
      <c r="X18" s="122">
        <v>0</v>
      </c>
      <c r="Y18" s="117">
        <v>0</v>
      </c>
      <c r="Z18" s="118">
        <v>0</v>
      </c>
      <c r="AA18" s="83">
        <v>1</v>
      </c>
      <c r="AB18" s="83">
        <v>0</v>
      </c>
      <c r="AC18" s="83">
        <v>6</v>
      </c>
      <c r="AD18" s="83">
        <v>1</v>
      </c>
      <c r="AE18" s="83">
        <v>0</v>
      </c>
      <c r="AF18" s="83">
        <v>1</v>
      </c>
      <c r="AG18" s="83">
        <v>1</v>
      </c>
      <c r="AH18" s="83">
        <v>0</v>
      </c>
      <c r="AI18" s="83">
        <v>0</v>
      </c>
      <c r="AJ18" s="83">
        <v>0</v>
      </c>
      <c r="AK18" s="122">
        <v>0</v>
      </c>
      <c r="AL18" s="95">
        <f t="shared" si="2"/>
        <v>0</v>
      </c>
      <c r="AM18" s="123">
        <f t="shared" si="3"/>
        <v>0</v>
      </c>
      <c r="AN18" s="124">
        <f t="shared" si="4"/>
        <v>0</v>
      </c>
      <c r="AO18" s="124">
        <f t="shared" si="5"/>
        <v>0</v>
      </c>
    </row>
    <row r="19" spans="1:41" s="124" customFormat="1" ht="11.25">
      <c r="A19" s="95" t="s">
        <v>34</v>
      </c>
      <c r="B19" s="117" t="s">
        <v>83</v>
      </c>
      <c r="C19" s="118">
        <v>506</v>
      </c>
      <c r="D19" s="83">
        <v>250</v>
      </c>
      <c r="E19" s="83">
        <v>88</v>
      </c>
      <c r="F19" s="83">
        <v>2</v>
      </c>
      <c r="G19" s="83">
        <v>336</v>
      </c>
      <c r="H19" s="119">
        <v>0.6640316205533597</v>
      </c>
      <c r="I19" s="83">
        <v>6</v>
      </c>
      <c r="J19" s="83">
        <v>2</v>
      </c>
      <c r="K19" s="83">
        <v>328</v>
      </c>
      <c r="L19" s="120">
        <v>0.6482213438735178</v>
      </c>
      <c r="M19" s="121">
        <v>10</v>
      </c>
      <c r="N19" s="118">
        <v>5</v>
      </c>
      <c r="O19" s="83">
        <v>43</v>
      </c>
      <c r="P19" s="83">
        <v>4</v>
      </c>
      <c r="Q19" s="83">
        <v>126</v>
      </c>
      <c r="R19" s="83">
        <v>55</v>
      </c>
      <c r="S19" s="83">
        <v>13</v>
      </c>
      <c r="T19" s="83">
        <v>8</v>
      </c>
      <c r="U19" s="83">
        <v>74</v>
      </c>
      <c r="V19" s="83">
        <v>0</v>
      </c>
      <c r="W19" s="122">
        <v>0</v>
      </c>
      <c r="X19" s="122">
        <v>0</v>
      </c>
      <c r="Y19" s="117">
        <v>0</v>
      </c>
      <c r="Z19" s="118">
        <v>0</v>
      </c>
      <c r="AA19" s="83">
        <v>1</v>
      </c>
      <c r="AB19" s="83">
        <v>0</v>
      </c>
      <c r="AC19" s="83">
        <v>5</v>
      </c>
      <c r="AD19" s="83">
        <v>2</v>
      </c>
      <c r="AE19" s="83">
        <v>0</v>
      </c>
      <c r="AF19" s="83">
        <v>0</v>
      </c>
      <c r="AG19" s="83">
        <v>2</v>
      </c>
      <c r="AH19" s="83">
        <v>0</v>
      </c>
      <c r="AI19" s="122">
        <v>0</v>
      </c>
      <c r="AJ19" s="122">
        <v>0</v>
      </c>
      <c r="AK19" s="122">
        <v>0</v>
      </c>
      <c r="AL19" s="95">
        <f t="shared" si="2"/>
        <v>0</v>
      </c>
      <c r="AM19" s="123">
        <f t="shared" si="3"/>
        <v>0</v>
      </c>
      <c r="AN19" s="124">
        <f t="shared" si="4"/>
        <v>0</v>
      </c>
      <c r="AO19" s="124">
        <f t="shared" si="5"/>
        <v>0</v>
      </c>
    </row>
    <row r="20" spans="1:41" s="124" customFormat="1" ht="11.25">
      <c r="A20" s="191" t="s">
        <v>34</v>
      </c>
      <c r="B20" s="192" t="s">
        <v>137</v>
      </c>
      <c r="C20" s="193">
        <v>294</v>
      </c>
      <c r="D20" s="194">
        <v>194</v>
      </c>
      <c r="E20" s="194">
        <v>35</v>
      </c>
      <c r="F20" s="194">
        <v>1</v>
      </c>
      <c r="G20" s="194">
        <v>228</v>
      </c>
      <c r="H20" s="195">
        <v>0.7755102040816326</v>
      </c>
      <c r="I20" s="194">
        <v>3</v>
      </c>
      <c r="J20" s="194">
        <v>2</v>
      </c>
      <c r="K20" s="194">
        <v>223</v>
      </c>
      <c r="L20" s="196">
        <v>0.7585034013605442</v>
      </c>
      <c r="M20" s="197">
        <v>8</v>
      </c>
      <c r="N20" s="193">
        <v>1</v>
      </c>
      <c r="O20" s="194">
        <v>0</v>
      </c>
      <c r="P20" s="194">
        <v>15</v>
      </c>
      <c r="Q20" s="194">
        <v>97</v>
      </c>
      <c r="R20" s="194">
        <v>30</v>
      </c>
      <c r="S20" s="194">
        <v>1</v>
      </c>
      <c r="T20" s="194">
        <v>3</v>
      </c>
      <c r="U20" s="194">
        <v>76</v>
      </c>
      <c r="V20" s="194">
        <v>0</v>
      </c>
      <c r="W20" s="198">
        <v>0</v>
      </c>
      <c r="X20" s="198">
        <v>0</v>
      </c>
      <c r="Y20" s="192">
        <v>0</v>
      </c>
      <c r="Z20" s="193">
        <v>0</v>
      </c>
      <c r="AA20" s="194">
        <v>0</v>
      </c>
      <c r="AB20" s="194">
        <v>0</v>
      </c>
      <c r="AC20" s="194">
        <v>4</v>
      </c>
      <c r="AD20" s="194">
        <v>1</v>
      </c>
      <c r="AE20" s="194">
        <v>0</v>
      </c>
      <c r="AF20" s="194">
        <v>0</v>
      </c>
      <c r="AG20" s="194">
        <v>3</v>
      </c>
      <c r="AH20" s="194">
        <v>0</v>
      </c>
      <c r="AI20" s="198">
        <v>0</v>
      </c>
      <c r="AJ20" s="198">
        <v>0</v>
      </c>
      <c r="AK20" s="198">
        <v>0</v>
      </c>
      <c r="AL20" s="95">
        <f>V20+W20+X20+Y20</f>
        <v>0</v>
      </c>
      <c r="AM20" s="123">
        <f>AH20+AI20+AJ20+AK20</f>
        <v>0</v>
      </c>
      <c r="AN20" s="124">
        <f>N20+O20+P20+Q20+R20+S20+T20+U20+V20+W20+X20+Y20-K20</f>
        <v>0</v>
      </c>
      <c r="AO20" s="124">
        <f>Z20+AA20+AB20+AC20+AD20+AE20+AF20+AG20+AH20+AI20+AJ20+AK20-M20</f>
        <v>0</v>
      </c>
    </row>
    <row r="21" spans="1:41" s="124" customFormat="1" ht="11.25">
      <c r="A21" s="95" t="s">
        <v>34</v>
      </c>
      <c r="B21" s="117" t="s">
        <v>138</v>
      </c>
      <c r="C21" s="118">
        <v>274</v>
      </c>
      <c r="D21" s="83">
        <v>131</v>
      </c>
      <c r="E21" s="83">
        <v>26</v>
      </c>
      <c r="F21" s="83">
        <v>0</v>
      </c>
      <c r="G21" s="83">
        <v>157</v>
      </c>
      <c r="H21" s="119">
        <v>0.572992700729927</v>
      </c>
      <c r="I21" s="83">
        <v>3</v>
      </c>
      <c r="J21" s="83">
        <v>0</v>
      </c>
      <c r="K21" s="83">
        <v>154</v>
      </c>
      <c r="L21" s="120">
        <v>0.5620437956204379</v>
      </c>
      <c r="M21" s="121">
        <v>8</v>
      </c>
      <c r="N21" s="118">
        <v>1</v>
      </c>
      <c r="O21" s="83">
        <v>8</v>
      </c>
      <c r="P21" s="83">
        <v>2</v>
      </c>
      <c r="Q21" s="83">
        <v>69</v>
      </c>
      <c r="R21" s="83">
        <v>33</v>
      </c>
      <c r="S21" s="83">
        <v>3</v>
      </c>
      <c r="T21" s="83">
        <v>8</v>
      </c>
      <c r="U21" s="83">
        <v>30</v>
      </c>
      <c r="V21" s="83">
        <v>0</v>
      </c>
      <c r="W21" s="122">
        <v>0</v>
      </c>
      <c r="X21" s="122">
        <v>0</v>
      </c>
      <c r="Y21" s="117">
        <v>0</v>
      </c>
      <c r="Z21" s="118">
        <v>0</v>
      </c>
      <c r="AA21" s="83">
        <v>0</v>
      </c>
      <c r="AB21" s="83">
        <v>0</v>
      </c>
      <c r="AC21" s="83">
        <v>4</v>
      </c>
      <c r="AD21" s="83">
        <v>2</v>
      </c>
      <c r="AE21" s="83">
        <v>0</v>
      </c>
      <c r="AF21" s="83">
        <v>0</v>
      </c>
      <c r="AG21" s="83">
        <v>2</v>
      </c>
      <c r="AH21" s="83">
        <v>0</v>
      </c>
      <c r="AI21" s="122">
        <v>0</v>
      </c>
      <c r="AJ21" s="122">
        <v>0</v>
      </c>
      <c r="AK21" s="122">
        <v>0</v>
      </c>
      <c r="AL21" s="95">
        <f t="shared" si="2"/>
        <v>0</v>
      </c>
      <c r="AM21" s="123">
        <f t="shared" si="3"/>
        <v>0</v>
      </c>
      <c r="AN21" s="124">
        <f t="shared" si="4"/>
        <v>0</v>
      </c>
      <c r="AO21" s="124">
        <f t="shared" si="5"/>
        <v>0</v>
      </c>
    </row>
    <row r="22" spans="1:41" s="124" customFormat="1" ht="11.25">
      <c r="A22" s="95" t="s">
        <v>34</v>
      </c>
      <c r="B22" s="117" t="s">
        <v>84</v>
      </c>
      <c r="C22" s="118">
        <v>512</v>
      </c>
      <c r="D22" s="83">
        <v>137</v>
      </c>
      <c r="E22" s="83">
        <v>256</v>
      </c>
      <c r="F22" s="83">
        <v>5</v>
      </c>
      <c r="G22" s="83">
        <v>388</v>
      </c>
      <c r="H22" s="119">
        <v>0.7578125</v>
      </c>
      <c r="I22" s="83">
        <v>9</v>
      </c>
      <c r="J22" s="83">
        <v>2</v>
      </c>
      <c r="K22" s="83">
        <v>377</v>
      </c>
      <c r="L22" s="120">
        <v>0.736328125</v>
      </c>
      <c r="M22" s="121">
        <v>10</v>
      </c>
      <c r="N22" s="118">
        <v>2</v>
      </c>
      <c r="O22" s="83">
        <v>66</v>
      </c>
      <c r="P22" s="83">
        <v>5</v>
      </c>
      <c r="Q22" s="83">
        <v>202</v>
      </c>
      <c r="R22" s="83">
        <v>36</v>
      </c>
      <c r="S22" s="83">
        <v>5</v>
      </c>
      <c r="T22" s="83">
        <v>11</v>
      </c>
      <c r="U22" s="83">
        <v>50</v>
      </c>
      <c r="V22" s="83">
        <v>0</v>
      </c>
      <c r="W22" s="122">
        <v>0</v>
      </c>
      <c r="X22" s="122">
        <v>0</v>
      </c>
      <c r="Y22" s="117">
        <v>0</v>
      </c>
      <c r="Z22" s="118">
        <v>0</v>
      </c>
      <c r="AA22" s="83">
        <v>2</v>
      </c>
      <c r="AB22" s="83">
        <v>0</v>
      </c>
      <c r="AC22" s="83">
        <v>6</v>
      </c>
      <c r="AD22" s="83">
        <v>1</v>
      </c>
      <c r="AE22" s="83">
        <v>0</v>
      </c>
      <c r="AF22" s="83">
        <v>0</v>
      </c>
      <c r="AG22" s="83">
        <v>1</v>
      </c>
      <c r="AH22" s="83">
        <v>0</v>
      </c>
      <c r="AI22" s="122">
        <v>0</v>
      </c>
      <c r="AJ22" s="122">
        <v>0</v>
      </c>
      <c r="AK22" s="122">
        <v>0</v>
      </c>
      <c r="AL22" s="95">
        <f t="shared" si="2"/>
        <v>0</v>
      </c>
      <c r="AM22" s="123">
        <f t="shared" si="3"/>
        <v>0</v>
      </c>
      <c r="AN22" s="124">
        <f t="shared" si="4"/>
        <v>0</v>
      </c>
      <c r="AO22" s="124">
        <f t="shared" si="5"/>
        <v>0</v>
      </c>
    </row>
    <row r="23" spans="1:41" s="124" customFormat="1" ht="11.25">
      <c r="A23" s="95" t="s">
        <v>35</v>
      </c>
      <c r="B23" s="117" t="s">
        <v>85</v>
      </c>
      <c r="C23" s="118">
        <v>502</v>
      </c>
      <c r="D23" s="83">
        <v>346</v>
      </c>
      <c r="E23" s="83">
        <v>23</v>
      </c>
      <c r="F23" s="83">
        <v>1</v>
      </c>
      <c r="G23" s="83">
        <v>368</v>
      </c>
      <c r="H23" s="119">
        <v>0.7330677290836654</v>
      </c>
      <c r="I23" s="83">
        <v>11</v>
      </c>
      <c r="J23" s="83">
        <v>4</v>
      </c>
      <c r="K23" s="83">
        <v>353</v>
      </c>
      <c r="L23" s="120">
        <v>0.703187250996016</v>
      </c>
      <c r="M23" s="121">
        <v>10</v>
      </c>
      <c r="N23" s="118">
        <v>0</v>
      </c>
      <c r="O23" s="83">
        <v>42</v>
      </c>
      <c r="P23" s="83">
        <v>2</v>
      </c>
      <c r="Q23" s="83">
        <v>142</v>
      </c>
      <c r="R23" s="83">
        <v>100</v>
      </c>
      <c r="S23" s="83">
        <v>20</v>
      </c>
      <c r="T23" s="83">
        <v>8</v>
      </c>
      <c r="U23" s="83">
        <v>39</v>
      </c>
      <c r="V23" s="83">
        <v>0</v>
      </c>
      <c r="W23" s="122">
        <v>0</v>
      </c>
      <c r="X23" s="122">
        <v>0</v>
      </c>
      <c r="Y23" s="117">
        <v>0</v>
      </c>
      <c r="Z23" s="118">
        <v>0</v>
      </c>
      <c r="AA23" s="83">
        <v>1</v>
      </c>
      <c r="AB23" s="83">
        <v>0</v>
      </c>
      <c r="AC23" s="83">
        <v>5</v>
      </c>
      <c r="AD23" s="83">
        <v>3</v>
      </c>
      <c r="AE23" s="83">
        <v>0</v>
      </c>
      <c r="AF23" s="83">
        <v>0</v>
      </c>
      <c r="AG23" s="83">
        <v>1</v>
      </c>
      <c r="AH23" s="83">
        <v>0</v>
      </c>
      <c r="AI23" s="83">
        <v>0</v>
      </c>
      <c r="AJ23" s="83">
        <v>0</v>
      </c>
      <c r="AK23" s="122">
        <v>0</v>
      </c>
      <c r="AL23" s="95">
        <f t="shared" si="2"/>
        <v>0</v>
      </c>
      <c r="AM23" s="123">
        <f t="shared" si="3"/>
        <v>0</v>
      </c>
      <c r="AN23" s="124">
        <f t="shared" si="4"/>
        <v>0</v>
      </c>
      <c r="AO23" s="124">
        <f t="shared" si="5"/>
        <v>0</v>
      </c>
    </row>
    <row r="24" spans="1:41" s="124" customFormat="1" ht="11.25">
      <c r="A24" s="95" t="s">
        <v>34</v>
      </c>
      <c r="B24" s="117" t="s">
        <v>139</v>
      </c>
      <c r="C24" s="118">
        <v>198</v>
      </c>
      <c r="D24" s="83">
        <v>86</v>
      </c>
      <c r="E24" s="83">
        <v>32</v>
      </c>
      <c r="F24" s="83">
        <v>0</v>
      </c>
      <c r="G24" s="83">
        <v>118</v>
      </c>
      <c r="H24" s="119">
        <v>0.5959595959595959</v>
      </c>
      <c r="I24" s="83">
        <v>1</v>
      </c>
      <c r="J24" s="83">
        <v>5</v>
      </c>
      <c r="K24" s="83">
        <v>112</v>
      </c>
      <c r="L24" s="120">
        <v>0.5656565656565656</v>
      </c>
      <c r="M24" s="121">
        <v>8</v>
      </c>
      <c r="N24" s="118">
        <v>0</v>
      </c>
      <c r="O24" s="83">
        <v>7</v>
      </c>
      <c r="P24" s="83">
        <v>2</v>
      </c>
      <c r="Q24" s="83">
        <v>18</v>
      </c>
      <c r="R24" s="83">
        <v>51</v>
      </c>
      <c r="S24" s="83">
        <v>2</v>
      </c>
      <c r="T24" s="83">
        <v>5</v>
      </c>
      <c r="U24" s="83">
        <v>27</v>
      </c>
      <c r="V24" s="83">
        <v>0</v>
      </c>
      <c r="W24" s="122">
        <v>0</v>
      </c>
      <c r="X24" s="122">
        <v>0</v>
      </c>
      <c r="Y24" s="117">
        <v>0</v>
      </c>
      <c r="Z24" s="118">
        <v>0</v>
      </c>
      <c r="AA24" s="83">
        <v>0</v>
      </c>
      <c r="AB24" s="83">
        <v>0</v>
      </c>
      <c r="AC24" s="83">
        <v>1</v>
      </c>
      <c r="AD24" s="83">
        <v>5</v>
      </c>
      <c r="AE24" s="83">
        <v>0</v>
      </c>
      <c r="AF24" s="83">
        <v>0</v>
      </c>
      <c r="AG24" s="83">
        <v>2</v>
      </c>
      <c r="AH24" s="83">
        <v>0</v>
      </c>
      <c r="AI24" s="122">
        <v>0</v>
      </c>
      <c r="AJ24" s="122">
        <v>0</v>
      </c>
      <c r="AK24" s="122">
        <v>0</v>
      </c>
      <c r="AL24" s="95">
        <f t="shared" si="2"/>
        <v>0</v>
      </c>
      <c r="AM24" s="123">
        <f t="shared" si="3"/>
        <v>0</v>
      </c>
      <c r="AN24" s="124">
        <f t="shared" si="4"/>
        <v>0</v>
      </c>
      <c r="AO24" s="124">
        <f t="shared" si="5"/>
        <v>0</v>
      </c>
    </row>
    <row r="25" spans="1:41" s="124" customFormat="1" ht="11.25">
      <c r="A25" s="95" t="s">
        <v>34</v>
      </c>
      <c r="B25" s="117" t="s">
        <v>140</v>
      </c>
      <c r="C25" s="118">
        <v>268</v>
      </c>
      <c r="D25" s="83">
        <v>192</v>
      </c>
      <c r="E25" s="83">
        <v>16</v>
      </c>
      <c r="F25" s="83">
        <v>3</v>
      </c>
      <c r="G25" s="83">
        <v>205</v>
      </c>
      <c r="H25" s="119">
        <v>0.7649253731343284</v>
      </c>
      <c r="I25" s="83">
        <v>0</v>
      </c>
      <c r="J25" s="83">
        <v>5</v>
      </c>
      <c r="K25" s="83">
        <v>200</v>
      </c>
      <c r="L25" s="120">
        <v>0.746268656716418</v>
      </c>
      <c r="M25" s="121">
        <v>8</v>
      </c>
      <c r="N25" s="118">
        <v>1</v>
      </c>
      <c r="O25" s="83">
        <v>14</v>
      </c>
      <c r="P25" s="83">
        <v>1</v>
      </c>
      <c r="Q25" s="83">
        <v>71</v>
      </c>
      <c r="R25" s="83">
        <v>50</v>
      </c>
      <c r="S25" s="83">
        <v>13</v>
      </c>
      <c r="T25" s="83">
        <v>2</v>
      </c>
      <c r="U25" s="83">
        <v>48</v>
      </c>
      <c r="V25" s="83">
        <v>0</v>
      </c>
      <c r="W25" s="122">
        <v>0</v>
      </c>
      <c r="X25" s="122">
        <v>0</v>
      </c>
      <c r="Y25" s="117">
        <v>0</v>
      </c>
      <c r="Z25" s="118">
        <v>0</v>
      </c>
      <c r="AA25" s="83">
        <v>0</v>
      </c>
      <c r="AB25" s="83">
        <v>0</v>
      </c>
      <c r="AC25" s="83">
        <v>4</v>
      </c>
      <c r="AD25" s="83">
        <v>2</v>
      </c>
      <c r="AE25" s="83">
        <v>0</v>
      </c>
      <c r="AF25" s="83">
        <v>0</v>
      </c>
      <c r="AG25" s="83">
        <v>2</v>
      </c>
      <c r="AH25" s="83">
        <v>0</v>
      </c>
      <c r="AI25" s="122">
        <v>0</v>
      </c>
      <c r="AJ25" s="122">
        <v>0</v>
      </c>
      <c r="AK25" s="122">
        <v>0</v>
      </c>
      <c r="AL25" s="95">
        <f t="shared" si="2"/>
        <v>0</v>
      </c>
      <c r="AM25" s="123">
        <f t="shared" si="3"/>
        <v>0</v>
      </c>
      <c r="AN25" s="124">
        <f t="shared" si="4"/>
        <v>0</v>
      </c>
      <c r="AO25" s="124">
        <f t="shared" si="5"/>
        <v>0</v>
      </c>
    </row>
    <row r="26" spans="1:41" s="124" customFormat="1" ht="11.25">
      <c r="A26" s="95" t="s">
        <v>34</v>
      </c>
      <c r="B26" s="117" t="s">
        <v>69</v>
      </c>
      <c r="C26" s="118">
        <v>251</v>
      </c>
      <c r="D26" s="83">
        <v>130</v>
      </c>
      <c r="E26" s="83">
        <v>73</v>
      </c>
      <c r="F26" s="83">
        <v>2</v>
      </c>
      <c r="G26" s="83">
        <v>201</v>
      </c>
      <c r="H26" s="119">
        <v>0.8007968127490039</v>
      </c>
      <c r="I26" s="83">
        <v>3</v>
      </c>
      <c r="J26" s="83">
        <v>2</v>
      </c>
      <c r="K26" s="83">
        <v>196</v>
      </c>
      <c r="L26" s="120">
        <v>0.7808764940239044</v>
      </c>
      <c r="M26" s="121">
        <v>8</v>
      </c>
      <c r="N26" s="118">
        <v>2</v>
      </c>
      <c r="O26" s="83">
        <v>48</v>
      </c>
      <c r="P26" s="83">
        <v>1</v>
      </c>
      <c r="Q26" s="83">
        <v>35</v>
      </c>
      <c r="R26" s="83">
        <v>52</v>
      </c>
      <c r="S26" s="83">
        <v>7</v>
      </c>
      <c r="T26" s="83">
        <v>6</v>
      </c>
      <c r="U26" s="83">
        <v>45</v>
      </c>
      <c r="V26" s="83">
        <v>0</v>
      </c>
      <c r="W26" s="122">
        <v>0</v>
      </c>
      <c r="X26" s="122">
        <v>0</v>
      </c>
      <c r="Y26" s="117">
        <v>0</v>
      </c>
      <c r="Z26" s="118">
        <v>0</v>
      </c>
      <c r="AA26" s="83">
        <v>2</v>
      </c>
      <c r="AB26" s="83">
        <v>0</v>
      </c>
      <c r="AC26" s="83">
        <v>2</v>
      </c>
      <c r="AD26" s="83">
        <v>2</v>
      </c>
      <c r="AE26" s="83">
        <v>0</v>
      </c>
      <c r="AF26" s="83">
        <v>0</v>
      </c>
      <c r="AG26" s="83">
        <v>2</v>
      </c>
      <c r="AH26" s="83">
        <v>0</v>
      </c>
      <c r="AI26" s="122">
        <v>0</v>
      </c>
      <c r="AJ26" s="122">
        <v>0</v>
      </c>
      <c r="AK26" s="122">
        <v>0</v>
      </c>
      <c r="AL26" s="95">
        <f t="shared" si="2"/>
        <v>0</v>
      </c>
      <c r="AM26" s="123">
        <f t="shared" si="3"/>
        <v>0</v>
      </c>
      <c r="AN26" s="124">
        <f t="shared" si="4"/>
        <v>0</v>
      </c>
      <c r="AO26" s="124">
        <f t="shared" si="5"/>
        <v>0</v>
      </c>
    </row>
    <row r="27" spans="1:41" s="124" customFormat="1" ht="11.25">
      <c r="A27" s="95" t="s">
        <v>34</v>
      </c>
      <c r="B27" s="117" t="s">
        <v>86</v>
      </c>
      <c r="C27" s="118">
        <v>292</v>
      </c>
      <c r="D27" s="83">
        <v>150</v>
      </c>
      <c r="E27" s="83">
        <v>68</v>
      </c>
      <c r="F27" s="83">
        <v>0</v>
      </c>
      <c r="G27" s="83">
        <v>218</v>
      </c>
      <c r="H27" s="119">
        <v>0.7465753424657534</v>
      </c>
      <c r="I27" s="83">
        <v>9</v>
      </c>
      <c r="J27" s="83">
        <v>2</v>
      </c>
      <c r="K27" s="83">
        <v>207</v>
      </c>
      <c r="L27" s="120">
        <v>0.708904109589041</v>
      </c>
      <c r="M27" s="121">
        <v>8</v>
      </c>
      <c r="N27" s="118">
        <v>2</v>
      </c>
      <c r="O27" s="83">
        <v>49</v>
      </c>
      <c r="P27" s="83">
        <v>1</v>
      </c>
      <c r="Q27" s="83">
        <v>59</v>
      </c>
      <c r="R27" s="83">
        <v>64</v>
      </c>
      <c r="S27" s="83">
        <v>2</v>
      </c>
      <c r="T27" s="83">
        <v>5</v>
      </c>
      <c r="U27" s="83">
        <v>25</v>
      </c>
      <c r="V27" s="83">
        <v>0</v>
      </c>
      <c r="W27" s="122">
        <v>0</v>
      </c>
      <c r="X27" s="122">
        <v>0</v>
      </c>
      <c r="Y27" s="117">
        <v>0</v>
      </c>
      <c r="Z27" s="118">
        <v>0</v>
      </c>
      <c r="AA27" s="83">
        <v>2</v>
      </c>
      <c r="AB27" s="83">
        <v>0</v>
      </c>
      <c r="AC27" s="83">
        <v>2</v>
      </c>
      <c r="AD27" s="83">
        <v>3</v>
      </c>
      <c r="AE27" s="83">
        <v>0</v>
      </c>
      <c r="AF27" s="83">
        <v>0</v>
      </c>
      <c r="AG27" s="83">
        <v>1</v>
      </c>
      <c r="AH27" s="83">
        <v>0</v>
      </c>
      <c r="AI27" s="122">
        <v>0</v>
      </c>
      <c r="AJ27" s="122">
        <v>0</v>
      </c>
      <c r="AK27" s="122">
        <v>0</v>
      </c>
      <c r="AL27" s="95">
        <f t="shared" si="2"/>
        <v>0</v>
      </c>
      <c r="AM27" s="123">
        <f t="shared" si="3"/>
        <v>0</v>
      </c>
      <c r="AN27" s="124">
        <f t="shared" si="4"/>
        <v>0</v>
      </c>
      <c r="AO27" s="124">
        <f t="shared" si="5"/>
        <v>0</v>
      </c>
    </row>
    <row r="28" spans="1:41" s="124" customFormat="1" ht="11.25">
      <c r="A28" s="95" t="s">
        <v>35</v>
      </c>
      <c r="B28" s="125" t="s">
        <v>87</v>
      </c>
      <c r="C28" s="126">
        <v>313</v>
      </c>
      <c r="D28" s="127">
        <v>193</v>
      </c>
      <c r="E28" s="127">
        <v>18</v>
      </c>
      <c r="F28" s="127">
        <v>2</v>
      </c>
      <c r="G28" s="127">
        <v>209</v>
      </c>
      <c r="H28" s="119">
        <v>0.6677316293929713</v>
      </c>
      <c r="I28" s="127">
        <v>3</v>
      </c>
      <c r="J28" s="127">
        <v>6</v>
      </c>
      <c r="K28" s="128">
        <v>200</v>
      </c>
      <c r="L28" s="129">
        <v>0.6389776357827476</v>
      </c>
      <c r="M28" s="130">
        <v>8</v>
      </c>
      <c r="N28" s="131">
        <v>4</v>
      </c>
      <c r="O28" s="132">
        <v>56</v>
      </c>
      <c r="P28" s="132">
        <v>4</v>
      </c>
      <c r="Q28" s="132">
        <v>46</v>
      </c>
      <c r="R28" s="132">
        <v>51</v>
      </c>
      <c r="S28" s="132">
        <v>4</v>
      </c>
      <c r="T28" s="132">
        <v>2</v>
      </c>
      <c r="U28" s="132">
        <v>33</v>
      </c>
      <c r="V28" s="83">
        <v>0</v>
      </c>
      <c r="W28" s="122">
        <v>0</v>
      </c>
      <c r="X28" s="122">
        <v>0</v>
      </c>
      <c r="Y28" s="117">
        <v>0</v>
      </c>
      <c r="Z28" s="126">
        <v>0</v>
      </c>
      <c r="AA28" s="127">
        <v>3</v>
      </c>
      <c r="AB28" s="127">
        <v>0</v>
      </c>
      <c r="AC28" s="127">
        <v>2</v>
      </c>
      <c r="AD28" s="127">
        <v>2</v>
      </c>
      <c r="AE28" s="127">
        <v>0</v>
      </c>
      <c r="AF28" s="127">
        <v>0</v>
      </c>
      <c r="AG28" s="127">
        <v>1</v>
      </c>
      <c r="AH28" s="127">
        <v>0</v>
      </c>
      <c r="AI28" s="133">
        <v>0</v>
      </c>
      <c r="AJ28" s="133">
        <v>0</v>
      </c>
      <c r="AK28" s="133">
        <v>0</v>
      </c>
      <c r="AL28" s="95">
        <f t="shared" si="2"/>
        <v>0</v>
      </c>
      <c r="AM28" s="123">
        <f t="shared" si="3"/>
        <v>0</v>
      </c>
      <c r="AN28" s="124">
        <f t="shared" si="4"/>
        <v>0</v>
      </c>
      <c r="AO28" s="124">
        <f t="shared" si="5"/>
        <v>0</v>
      </c>
    </row>
    <row r="29" spans="1:41" s="124" customFormat="1" ht="11.25">
      <c r="A29" s="95" t="s">
        <v>34</v>
      </c>
      <c r="B29" s="117" t="s">
        <v>141</v>
      </c>
      <c r="C29" s="118">
        <v>257</v>
      </c>
      <c r="D29" s="83">
        <v>180</v>
      </c>
      <c r="E29" s="83">
        <v>24</v>
      </c>
      <c r="F29" s="83">
        <v>0</v>
      </c>
      <c r="G29" s="83">
        <v>204</v>
      </c>
      <c r="H29" s="119">
        <v>0.7937743190661478</v>
      </c>
      <c r="I29" s="83">
        <v>12</v>
      </c>
      <c r="J29" s="83">
        <v>0</v>
      </c>
      <c r="K29" s="83">
        <v>192</v>
      </c>
      <c r="L29" s="120">
        <v>0.7470817120622568</v>
      </c>
      <c r="M29" s="121">
        <v>8</v>
      </c>
      <c r="N29" s="118">
        <v>3</v>
      </c>
      <c r="O29" s="83">
        <v>27</v>
      </c>
      <c r="P29" s="83">
        <v>3</v>
      </c>
      <c r="Q29" s="83">
        <v>67</v>
      </c>
      <c r="R29" s="83">
        <v>21</v>
      </c>
      <c r="S29" s="83">
        <v>2</v>
      </c>
      <c r="T29" s="83">
        <v>1</v>
      </c>
      <c r="U29" s="83">
        <v>68</v>
      </c>
      <c r="V29" s="83">
        <v>0</v>
      </c>
      <c r="W29" s="122">
        <v>0</v>
      </c>
      <c r="X29" s="122">
        <v>0</v>
      </c>
      <c r="Y29" s="117">
        <v>0</v>
      </c>
      <c r="Z29" s="118">
        <v>0</v>
      </c>
      <c r="AA29" s="83">
        <v>1</v>
      </c>
      <c r="AB29" s="83">
        <v>0</v>
      </c>
      <c r="AC29" s="83">
        <v>3</v>
      </c>
      <c r="AD29" s="83">
        <v>1</v>
      </c>
      <c r="AE29" s="83">
        <v>0</v>
      </c>
      <c r="AF29" s="83">
        <v>0</v>
      </c>
      <c r="AG29" s="83">
        <v>3</v>
      </c>
      <c r="AH29" s="83">
        <v>0</v>
      </c>
      <c r="AI29" s="122">
        <v>0</v>
      </c>
      <c r="AJ29" s="122">
        <v>0</v>
      </c>
      <c r="AK29" s="122">
        <v>0</v>
      </c>
      <c r="AL29" s="95">
        <f t="shared" si="2"/>
        <v>0</v>
      </c>
      <c r="AM29" s="123">
        <f t="shared" si="3"/>
        <v>0</v>
      </c>
      <c r="AN29" s="124">
        <f t="shared" si="4"/>
        <v>0</v>
      </c>
      <c r="AO29" s="124">
        <f t="shared" si="5"/>
        <v>0</v>
      </c>
    </row>
    <row r="30" spans="1:41" s="124" customFormat="1" ht="11.25">
      <c r="A30" s="95" t="s">
        <v>35</v>
      </c>
      <c r="B30" s="117" t="s">
        <v>88</v>
      </c>
      <c r="C30" s="118">
        <v>564</v>
      </c>
      <c r="D30" s="83">
        <v>208</v>
      </c>
      <c r="E30" s="83">
        <v>178</v>
      </c>
      <c r="F30" s="83">
        <v>3</v>
      </c>
      <c r="G30" s="83">
        <v>383</v>
      </c>
      <c r="H30" s="119">
        <v>0.6790780141843972</v>
      </c>
      <c r="I30" s="83">
        <v>6</v>
      </c>
      <c r="J30" s="83">
        <v>0</v>
      </c>
      <c r="K30" s="83">
        <v>377</v>
      </c>
      <c r="L30" s="120">
        <v>0.6684397163120568</v>
      </c>
      <c r="M30" s="121">
        <v>10</v>
      </c>
      <c r="N30" s="118">
        <v>2</v>
      </c>
      <c r="O30" s="83">
        <v>51</v>
      </c>
      <c r="P30" s="83">
        <v>7</v>
      </c>
      <c r="Q30" s="83">
        <v>112</v>
      </c>
      <c r="R30" s="83">
        <v>77</v>
      </c>
      <c r="S30" s="83">
        <v>63</v>
      </c>
      <c r="T30" s="83">
        <v>17</v>
      </c>
      <c r="U30" s="83">
        <v>48</v>
      </c>
      <c r="V30" s="83">
        <v>0</v>
      </c>
      <c r="W30" s="122">
        <v>0</v>
      </c>
      <c r="X30" s="122">
        <v>0</v>
      </c>
      <c r="Y30" s="117">
        <v>0</v>
      </c>
      <c r="Z30" s="118">
        <v>0</v>
      </c>
      <c r="AA30" s="83">
        <v>1</v>
      </c>
      <c r="AB30" s="83">
        <v>0</v>
      </c>
      <c r="AC30" s="83">
        <v>4</v>
      </c>
      <c r="AD30" s="83">
        <v>2</v>
      </c>
      <c r="AE30" s="83">
        <v>2</v>
      </c>
      <c r="AF30" s="83">
        <v>0</v>
      </c>
      <c r="AG30" s="83">
        <v>1</v>
      </c>
      <c r="AH30" s="83">
        <v>0</v>
      </c>
      <c r="AI30" s="122">
        <v>0</v>
      </c>
      <c r="AJ30" s="122">
        <v>0</v>
      </c>
      <c r="AK30" s="122">
        <v>0</v>
      </c>
      <c r="AL30" s="95">
        <f t="shared" si="2"/>
        <v>0</v>
      </c>
      <c r="AM30" s="123">
        <f t="shared" si="3"/>
        <v>0</v>
      </c>
      <c r="AN30" s="124">
        <f t="shared" si="4"/>
        <v>0</v>
      </c>
      <c r="AO30" s="124">
        <f t="shared" si="5"/>
        <v>0</v>
      </c>
    </row>
    <row r="31" spans="1:41" s="124" customFormat="1" ht="11.25">
      <c r="A31" s="95" t="s">
        <v>35</v>
      </c>
      <c r="B31" s="134">
        <v>30</v>
      </c>
      <c r="C31" s="118">
        <v>375</v>
      </c>
      <c r="D31" s="83">
        <v>244</v>
      </c>
      <c r="E31" s="83">
        <v>26</v>
      </c>
      <c r="F31" s="83">
        <v>0</v>
      </c>
      <c r="G31" s="83">
        <v>270</v>
      </c>
      <c r="H31" s="119">
        <v>0.72</v>
      </c>
      <c r="I31" s="83">
        <v>3</v>
      </c>
      <c r="J31" s="83">
        <v>0</v>
      </c>
      <c r="K31" s="83">
        <v>267</v>
      </c>
      <c r="L31" s="120">
        <v>0.712</v>
      </c>
      <c r="M31" s="121">
        <v>10</v>
      </c>
      <c r="N31" s="118">
        <v>1</v>
      </c>
      <c r="O31" s="83">
        <v>98</v>
      </c>
      <c r="P31" s="83">
        <v>3</v>
      </c>
      <c r="Q31" s="83">
        <v>81</v>
      </c>
      <c r="R31" s="83">
        <v>37</v>
      </c>
      <c r="S31" s="83">
        <v>2</v>
      </c>
      <c r="T31" s="83">
        <v>2</v>
      </c>
      <c r="U31" s="83">
        <v>43</v>
      </c>
      <c r="V31" s="83">
        <v>0</v>
      </c>
      <c r="W31" s="122">
        <v>0</v>
      </c>
      <c r="X31" s="122">
        <v>0</v>
      </c>
      <c r="Y31" s="117">
        <v>0</v>
      </c>
      <c r="Z31" s="118">
        <v>0</v>
      </c>
      <c r="AA31" s="83">
        <v>4</v>
      </c>
      <c r="AB31" s="83">
        <v>0</v>
      </c>
      <c r="AC31" s="83">
        <v>3</v>
      </c>
      <c r="AD31" s="83">
        <v>1</v>
      </c>
      <c r="AE31" s="83">
        <v>0</v>
      </c>
      <c r="AF31" s="83">
        <v>0</v>
      </c>
      <c r="AG31" s="83">
        <v>2</v>
      </c>
      <c r="AH31" s="83">
        <v>0</v>
      </c>
      <c r="AI31" s="122">
        <v>0</v>
      </c>
      <c r="AJ31" s="122">
        <v>0</v>
      </c>
      <c r="AK31" s="122">
        <v>0</v>
      </c>
      <c r="AL31" s="95">
        <f t="shared" si="2"/>
        <v>0</v>
      </c>
      <c r="AM31" s="123">
        <f t="shared" si="3"/>
        <v>0</v>
      </c>
      <c r="AN31" s="124">
        <f t="shared" si="4"/>
        <v>0</v>
      </c>
      <c r="AO31" s="124">
        <f t="shared" si="5"/>
        <v>0</v>
      </c>
    </row>
    <row r="32" spans="1:41" s="124" customFormat="1" ht="11.25">
      <c r="A32" s="95" t="s">
        <v>34</v>
      </c>
      <c r="B32" s="117" t="s">
        <v>90</v>
      </c>
      <c r="C32" s="118">
        <v>527</v>
      </c>
      <c r="D32" s="83">
        <v>213</v>
      </c>
      <c r="E32" s="83">
        <v>180</v>
      </c>
      <c r="F32" s="83">
        <v>2</v>
      </c>
      <c r="G32" s="83">
        <v>391</v>
      </c>
      <c r="H32" s="119">
        <v>0.7419354838709677</v>
      </c>
      <c r="I32" s="83">
        <v>1</v>
      </c>
      <c r="J32" s="83">
        <v>9</v>
      </c>
      <c r="K32" s="83">
        <v>381</v>
      </c>
      <c r="L32" s="120">
        <v>0.7229601518026565</v>
      </c>
      <c r="M32" s="121">
        <v>10</v>
      </c>
      <c r="N32" s="118">
        <v>2</v>
      </c>
      <c r="O32" s="83">
        <v>25</v>
      </c>
      <c r="P32" s="83">
        <v>3</v>
      </c>
      <c r="Q32" s="83">
        <v>197</v>
      </c>
      <c r="R32" s="83">
        <v>96</v>
      </c>
      <c r="S32" s="83">
        <v>24</v>
      </c>
      <c r="T32" s="83">
        <v>8</v>
      </c>
      <c r="U32" s="83">
        <v>26</v>
      </c>
      <c r="V32" s="83">
        <v>0</v>
      </c>
      <c r="W32" s="122">
        <v>0</v>
      </c>
      <c r="X32" s="122">
        <v>0</v>
      </c>
      <c r="Y32" s="117">
        <v>0</v>
      </c>
      <c r="Z32" s="118">
        <v>0</v>
      </c>
      <c r="AA32" s="83">
        <v>0</v>
      </c>
      <c r="AB32" s="83">
        <v>0</v>
      </c>
      <c r="AC32" s="83">
        <v>7</v>
      </c>
      <c r="AD32" s="83">
        <v>3</v>
      </c>
      <c r="AE32" s="83">
        <v>0</v>
      </c>
      <c r="AF32" s="83">
        <v>0</v>
      </c>
      <c r="AG32" s="83">
        <v>0</v>
      </c>
      <c r="AH32" s="83">
        <v>0</v>
      </c>
      <c r="AI32" s="122">
        <v>0</v>
      </c>
      <c r="AJ32" s="122">
        <v>0</v>
      </c>
      <c r="AK32" s="122">
        <v>0</v>
      </c>
      <c r="AL32" s="95">
        <f t="shared" si="2"/>
        <v>0</v>
      </c>
      <c r="AM32" s="123">
        <f t="shared" si="3"/>
        <v>0</v>
      </c>
      <c r="AN32" s="124">
        <f t="shared" si="4"/>
        <v>0</v>
      </c>
      <c r="AO32" s="124">
        <f t="shared" si="5"/>
        <v>0</v>
      </c>
    </row>
    <row r="33" spans="1:41" s="124" customFormat="1" ht="11.25">
      <c r="A33" s="95" t="s">
        <v>34</v>
      </c>
      <c r="B33" s="125" t="s">
        <v>142</v>
      </c>
      <c r="C33" s="126">
        <v>257</v>
      </c>
      <c r="D33" s="127">
        <v>167</v>
      </c>
      <c r="E33" s="127">
        <v>8</v>
      </c>
      <c r="F33" s="127">
        <v>0</v>
      </c>
      <c r="G33" s="127">
        <v>175</v>
      </c>
      <c r="H33" s="119">
        <v>0.6809338521400778</v>
      </c>
      <c r="I33" s="127">
        <v>5</v>
      </c>
      <c r="J33" s="127">
        <v>0</v>
      </c>
      <c r="K33" s="128">
        <v>170</v>
      </c>
      <c r="L33" s="129">
        <v>0.6614785992217899</v>
      </c>
      <c r="M33" s="130">
        <v>8</v>
      </c>
      <c r="N33" s="135">
        <v>1</v>
      </c>
      <c r="O33" s="128">
        <v>6</v>
      </c>
      <c r="P33" s="128">
        <v>0</v>
      </c>
      <c r="Q33" s="128">
        <v>63</v>
      </c>
      <c r="R33" s="128">
        <v>36</v>
      </c>
      <c r="S33" s="128">
        <v>39</v>
      </c>
      <c r="T33" s="128">
        <v>8</v>
      </c>
      <c r="U33" s="128">
        <v>17</v>
      </c>
      <c r="V33" s="127">
        <v>0</v>
      </c>
      <c r="W33" s="133">
        <v>0</v>
      </c>
      <c r="X33" s="133">
        <v>0</v>
      </c>
      <c r="Y33" s="123">
        <v>0</v>
      </c>
      <c r="Z33" s="126">
        <v>0</v>
      </c>
      <c r="AA33" s="127">
        <v>0</v>
      </c>
      <c r="AB33" s="127">
        <v>0</v>
      </c>
      <c r="AC33" s="127">
        <v>3</v>
      </c>
      <c r="AD33" s="127">
        <v>2</v>
      </c>
      <c r="AE33" s="127">
        <v>2</v>
      </c>
      <c r="AF33" s="127">
        <v>0</v>
      </c>
      <c r="AG33" s="127">
        <v>1</v>
      </c>
      <c r="AH33" s="127">
        <v>0</v>
      </c>
      <c r="AI33" s="133">
        <v>0</v>
      </c>
      <c r="AJ33" s="133">
        <v>0</v>
      </c>
      <c r="AK33" s="133">
        <v>0</v>
      </c>
      <c r="AL33" s="95">
        <f t="shared" si="2"/>
        <v>0</v>
      </c>
      <c r="AM33" s="123">
        <f t="shared" si="3"/>
        <v>0</v>
      </c>
      <c r="AN33" s="124">
        <f t="shared" si="4"/>
        <v>0</v>
      </c>
      <c r="AO33" s="124">
        <f t="shared" si="5"/>
        <v>0</v>
      </c>
    </row>
    <row r="34" spans="1:41" s="124" customFormat="1" ht="11.25">
      <c r="A34" s="95" t="s">
        <v>35</v>
      </c>
      <c r="B34" s="117" t="s">
        <v>91</v>
      </c>
      <c r="C34" s="118">
        <v>583</v>
      </c>
      <c r="D34" s="83">
        <v>325</v>
      </c>
      <c r="E34" s="83">
        <v>62</v>
      </c>
      <c r="F34" s="83">
        <v>2</v>
      </c>
      <c r="G34" s="83">
        <v>385</v>
      </c>
      <c r="H34" s="119">
        <v>0.660377358490566</v>
      </c>
      <c r="I34" s="83">
        <v>8</v>
      </c>
      <c r="J34" s="83">
        <v>4</v>
      </c>
      <c r="K34" s="83">
        <v>373</v>
      </c>
      <c r="L34" s="120">
        <v>0.6397941680960549</v>
      </c>
      <c r="M34" s="121">
        <v>10</v>
      </c>
      <c r="N34" s="118">
        <v>7</v>
      </c>
      <c r="O34" s="83">
        <v>23</v>
      </c>
      <c r="P34" s="83">
        <v>4</v>
      </c>
      <c r="Q34" s="83">
        <v>141</v>
      </c>
      <c r="R34" s="83">
        <v>114</v>
      </c>
      <c r="S34" s="83">
        <v>17</v>
      </c>
      <c r="T34" s="83">
        <v>19</v>
      </c>
      <c r="U34" s="83">
        <v>48</v>
      </c>
      <c r="V34" s="83">
        <v>0</v>
      </c>
      <c r="W34" s="122">
        <v>0</v>
      </c>
      <c r="X34" s="122">
        <v>0</v>
      </c>
      <c r="Y34" s="117">
        <v>0</v>
      </c>
      <c r="Z34" s="118">
        <v>0</v>
      </c>
      <c r="AA34" s="83">
        <v>0</v>
      </c>
      <c r="AB34" s="83">
        <v>0</v>
      </c>
      <c r="AC34" s="83">
        <v>5</v>
      </c>
      <c r="AD34" s="83">
        <v>4</v>
      </c>
      <c r="AE34" s="83">
        <v>0</v>
      </c>
      <c r="AF34" s="83">
        <v>0</v>
      </c>
      <c r="AG34" s="83">
        <v>1</v>
      </c>
      <c r="AH34" s="83">
        <v>0</v>
      </c>
      <c r="AI34" s="122">
        <v>0</v>
      </c>
      <c r="AJ34" s="122">
        <v>0</v>
      </c>
      <c r="AK34" s="122">
        <v>0</v>
      </c>
      <c r="AL34" s="95">
        <f t="shared" si="2"/>
        <v>0</v>
      </c>
      <c r="AM34" s="123">
        <f t="shared" si="3"/>
        <v>0</v>
      </c>
      <c r="AN34" s="124">
        <f t="shared" si="4"/>
        <v>0</v>
      </c>
      <c r="AO34" s="124">
        <f t="shared" si="5"/>
        <v>0</v>
      </c>
    </row>
    <row r="35" spans="1:41" s="124" customFormat="1" ht="11.25">
      <c r="A35" s="95" t="s">
        <v>35</v>
      </c>
      <c r="B35" s="117" t="s">
        <v>92</v>
      </c>
      <c r="C35" s="118">
        <v>380</v>
      </c>
      <c r="D35" s="83">
        <v>112</v>
      </c>
      <c r="E35" s="83">
        <v>160</v>
      </c>
      <c r="F35" s="83">
        <v>9</v>
      </c>
      <c r="G35" s="83">
        <v>263</v>
      </c>
      <c r="H35" s="119">
        <v>0.6921052631578948</v>
      </c>
      <c r="I35" s="83">
        <v>0</v>
      </c>
      <c r="J35" s="83">
        <v>2</v>
      </c>
      <c r="K35" s="83">
        <v>261</v>
      </c>
      <c r="L35" s="120">
        <v>0.6868421052631579</v>
      </c>
      <c r="M35" s="121">
        <v>10</v>
      </c>
      <c r="N35" s="118">
        <v>1</v>
      </c>
      <c r="O35" s="83">
        <v>17</v>
      </c>
      <c r="P35" s="83">
        <v>4</v>
      </c>
      <c r="Q35" s="83">
        <v>87</v>
      </c>
      <c r="R35" s="83">
        <v>91</v>
      </c>
      <c r="S35" s="83">
        <v>10</v>
      </c>
      <c r="T35" s="83">
        <v>3</v>
      </c>
      <c r="U35" s="83">
        <v>48</v>
      </c>
      <c r="V35" s="83">
        <v>0</v>
      </c>
      <c r="W35" s="122">
        <v>0</v>
      </c>
      <c r="X35" s="122"/>
      <c r="Y35" s="117"/>
      <c r="Z35" s="118">
        <v>0</v>
      </c>
      <c r="AA35" s="83">
        <v>0</v>
      </c>
      <c r="AB35" s="83">
        <v>0</v>
      </c>
      <c r="AC35" s="83">
        <v>4</v>
      </c>
      <c r="AD35" s="83">
        <v>4</v>
      </c>
      <c r="AE35" s="83">
        <v>0</v>
      </c>
      <c r="AF35" s="83">
        <v>0</v>
      </c>
      <c r="AG35" s="83">
        <v>2</v>
      </c>
      <c r="AH35" s="83">
        <v>0</v>
      </c>
      <c r="AI35" s="122">
        <v>0</v>
      </c>
      <c r="AJ35" s="122"/>
      <c r="AK35" s="122"/>
      <c r="AL35" s="95">
        <f t="shared" si="2"/>
        <v>0</v>
      </c>
      <c r="AM35" s="123">
        <f t="shared" si="3"/>
        <v>0</v>
      </c>
      <c r="AN35" s="124">
        <f t="shared" si="4"/>
        <v>0</v>
      </c>
      <c r="AO35" s="124">
        <f t="shared" si="5"/>
        <v>0</v>
      </c>
    </row>
    <row r="36" spans="1:41" s="124" customFormat="1" ht="11.25">
      <c r="A36" s="95" t="s">
        <v>35</v>
      </c>
      <c r="B36" s="117" t="s">
        <v>161</v>
      </c>
      <c r="C36" s="118">
        <v>588</v>
      </c>
      <c r="D36" s="83">
        <v>338</v>
      </c>
      <c r="E36" s="83">
        <v>66</v>
      </c>
      <c r="F36" s="83">
        <v>0</v>
      </c>
      <c r="G36" s="83">
        <v>404</v>
      </c>
      <c r="H36" s="119">
        <v>0.6870748299319728</v>
      </c>
      <c r="I36" s="83">
        <v>5</v>
      </c>
      <c r="J36" s="83">
        <v>6</v>
      </c>
      <c r="K36" s="83">
        <v>393</v>
      </c>
      <c r="L36" s="120">
        <v>0.6683673469387755</v>
      </c>
      <c r="M36" s="121">
        <v>10</v>
      </c>
      <c r="N36" s="118">
        <v>2</v>
      </c>
      <c r="O36" s="83">
        <v>42</v>
      </c>
      <c r="P36" s="83">
        <v>4</v>
      </c>
      <c r="Q36" s="83">
        <v>155</v>
      </c>
      <c r="R36" s="83">
        <v>97</v>
      </c>
      <c r="S36" s="83">
        <v>42</v>
      </c>
      <c r="T36" s="83">
        <v>9</v>
      </c>
      <c r="U36" s="83">
        <v>42</v>
      </c>
      <c r="V36" s="83">
        <v>0</v>
      </c>
      <c r="W36" s="122">
        <v>0</v>
      </c>
      <c r="X36" s="122">
        <v>0</v>
      </c>
      <c r="Y36" s="117">
        <v>0</v>
      </c>
      <c r="Z36" s="118">
        <v>0</v>
      </c>
      <c r="AA36" s="83">
        <v>1</v>
      </c>
      <c r="AB36" s="83">
        <v>0</v>
      </c>
      <c r="AC36" s="83">
        <v>4</v>
      </c>
      <c r="AD36" s="83">
        <v>3</v>
      </c>
      <c r="AE36" s="83">
        <v>1</v>
      </c>
      <c r="AF36" s="83">
        <v>0</v>
      </c>
      <c r="AG36" s="83">
        <v>1</v>
      </c>
      <c r="AH36" s="83">
        <v>0</v>
      </c>
      <c r="AI36" s="122">
        <v>0</v>
      </c>
      <c r="AJ36" s="122">
        <v>0</v>
      </c>
      <c r="AK36" s="122">
        <v>0</v>
      </c>
      <c r="AL36" s="95">
        <f t="shared" si="2"/>
        <v>0</v>
      </c>
      <c r="AM36" s="123">
        <f t="shared" si="3"/>
        <v>0</v>
      </c>
      <c r="AN36" s="124">
        <f t="shared" si="4"/>
        <v>0</v>
      </c>
      <c r="AO36" s="124">
        <f t="shared" si="5"/>
        <v>0</v>
      </c>
    </row>
    <row r="37" spans="1:41" s="124" customFormat="1" ht="11.25">
      <c r="A37" s="95" t="s">
        <v>34</v>
      </c>
      <c r="B37" s="117" t="s">
        <v>79</v>
      </c>
      <c r="C37" s="118">
        <v>289</v>
      </c>
      <c r="D37" s="83">
        <v>180</v>
      </c>
      <c r="E37" s="83">
        <v>56</v>
      </c>
      <c r="F37" s="83">
        <v>5</v>
      </c>
      <c r="G37" s="83">
        <v>231</v>
      </c>
      <c r="H37" s="119">
        <v>0.7993079584775087</v>
      </c>
      <c r="I37" s="83">
        <v>5</v>
      </c>
      <c r="J37" s="83">
        <v>11</v>
      </c>
      <c r="K37" s="83">
        <v>215</v>
      </c>
      <c r="L37" s="120">
        <v>0.7439446366782007</v>
      </c>
      <c r="M37" s="121">
        <v>8</v>
      </c>
      <c r="N37" s="118">
        <v>2</v>
      </c>
      <c r="O37" s="83">
        <v>10</v>
      </c>
      <c r="P37" s="83">
        <v>3</v>
      </c>
      <c r="Q37" s="83">
        <v>106</v>
      </c>
      <c r="R37" s="83">
        <v>31</v>
      </c>
      <c r="S37" s="83">
        <v>3</v>
      </c>
      <c r="T37" s="83">
        <v>4</v>
      </c>
      <c r="U37" s="83">
        <v>56</v>
      </c>
      <c r="V37" s="83">
        <v>0</v>
      </c>
      <c r="W37" s="122">
        <v>0</v>
      </c>
      <c r="X37" s="122">
        <v>0</v>
      </c>
      <c r="Y37" s="117">
        <v>0</v>
      </c>
      <c r="Z37" s="118">
        <v>0</v>
      </c>
      <c r="AA37" s="83">
        <v>0</v>
      </c>
      <c r="AB37" s="83">
        <v>0</v>
      </c>
      <c r="AC37" s="83">
        <v>5</v>
      </c>
      <c r="AD37" s="83">
        <v>1</v>
      </c>
      <c r="AE37" s="83">
        <v>0</v>
      </c>
      <c r="AF37" s="83">
        <v>0</v>
      </c>
      <c r="AG37" s="83">
        <v>2</v>
      </c>
      <c r="AH37" s="83">
        <v>0</v>
      </c>
      <c r="AI37" s="122">
        <v>0</v>
      </c>
      <c r="AJ37" s="122">
        <v>0</v>
      </c>
      <c r="AK37" s="122">
        <v>0</v>
      </c>
      <c r="AL37" s="95">
        <f t="shared" si="2"/>
        <v>0</v>
      </c>
      <c r="AM37" s="123">
        <f t="shared" si="3"/>
        <v>0</v>
      </c>
      <c r="AN37" s="124">
        <f t="shared" si="4"/>
        <v>0</v>
      </c>
      <c r="AO37" s="124">
        <f t="shared" si="5"/>
        <v>0</v>
      </c>
    </row>
    <row r="38" spans="1:41" s="124" customFormat="1" ht="11.25">
      <c r="A38" s="95" t="s">
        <v>34</v>
      </c>
      <c r="B38" s="117" t="s">
        <v>93</v>
      </c>
      <c r="C38" s="118">
        <v>331</v>
      </c>
      <c r="D38" s="83">
        <v>195</v>
      </c>
      <c r="E38" s="83">
        <v>45</v>
      </c>
      <c r="F38" s="83">
        <v>1</v>
      </c>
      <c r="G38" s="83">
        <v>239</v>
      </c>
      <c r="H38" s="119">
        <v>0.7220543806646526</v>
      </c>
      <c r="I38" s="83">
        <v>0</v>
      </c>
      <c r="J38" s="83">
        <v>7</v>
      </c>
      <c r="K38" s="83">
        <v>232</v>
      </c>
      <c r="L38" s="120">
        <v>0.7009063444108762</v>
      </c>
      <c r="M38" s="121">
        <v>10</v>
      </c>
      <c r="N38" s="118">
        <v>0</v>
      </c>
      <c r="O38" s="83">
        <v>16</v>
      </c>
      <c r="P38" s="83">
        <v>0</v>
      </c>
      <c r="Q38" s="83">
        <v>95</v>
      </c>
      <c r="R38" s="83">
        <v>61</v>
      </c>
      <c r="S38" s="83">
        <v>13</v>
      </c>
      <c r="T38" s="83">
        <v>10</v>
      </c>
      <c r="U38" s="83">
        <v>37</v>
      </c>
      <c r="V38" s="83">
        <v>0</v>
      </c>
      <c r="W38" s="122">
        <v>0</v>
      </c>
      <c r="X38" s="122">
        <v>0</v>
      </c>
      <c r="Y38" s="117">
        <v>0</v>
      </c>
      <c r="Z38" s="118">
        <v>0</v>
      </c>
      <c r="AA38" s="83">
        <v>0</v>
      </c>
      <c r="AB38" s="83">
        <v>0</v>
      </c>
      <c r="AC38" s="83">
        <v>5</v>
      </c>
      <c r="AD38" s="83">
        <v>3</v>
      </c>
      <c r="AE38" s="83">
        <v>0</v>
      </c>
      <c r="AF38" s="83">
        <v>0</v>
      </c>
      <c r="AG38" s="83">
        <v>2</v>
      </c>
      <c r="AH38" s="83">
        <v>0</v>
      </c>
      <c r="AI38" s="122">
        <v>0</v>
      </c>
      <c r="AJ38" s="122">
        <v>0</v>
      </c>
      <c r="AK38" s="122">
        <v>0</v>
      </c>
      <c r="AL38" s="95">
        <f t="shared" si="2"/>
        <v>0</v>
      </c>
      <c r="AM38" s="123">
        <f t="shared" si="3"/>
        <v>0</v>
      </c>
      <c r="AN38" s="124">
        <f t="shared" si="4"/>
        <v>0</v>
      </c>
      <c r="AO38" s="124">
        <f t="shared" si="5"/>
        <v>0</v>
      </c>
    </row>
    <row r="39" spans="1:41" s="124" customFormat="1" ht="11.25">
      <c r="A39" s="95" t="s">
        <v>34</v>
      </c>
      <c r="B39" s="117" t="s">
        <v>94</v>
      </c>
      <c r="C39" s="118">
        <v>503</v>
      </c>
      <c r="D39" s="83">
        <v>184</v>
      </c>
      <c r="E39" s="83">
        <v>225</v>
      </c>
      <c r="F39" s="83">
        <v>2</v>
      </c>
      <c r="G39" s="83">
        <v>407</v>
      </c>
      <c r="H39" s="119">
        <v>0.8091451292246521</v>
      </c>
      <c r="I39" s="83">
        <v>5</v>
      </c>
      <c r="J39" s="83">
        <v>5</v>
      </c>
      <c r="K39" s="83">
        <v>397</v>
      </c>
      <c r="L39" s="120">
        <v>0.7892644135188867</v>
      </c>
      <c r="M39" s="121">
        <v>10</v>
      </c>
      <c r="N39" s="118">
        <v>3</v>
      </c>
      <c r="O39" s="83">
        <v>18</v>
      </c>
      <c r="P39" s="83">
        <v>3</v>
      </c>
      <c r="Q39" s="83">
        <v>153</v>
      </c>
      <c r="R39" s="83">
        <v>114</v>
      </c>
      <c r="S39" s="83">
        <v>9</v>
      </c>
      <c r="T39" s="83">
        <v>7</v>
      </c>
      <c r="U39" s="83">
        <v>90</v>
      </c>
      <c r="V39" s="83">
        <v>0</v>
      </c>
      <c r="W39" s="122">
        <v>0</v>
      </c>
      <c r="X39" s="122">
        <v>0</v>
      </c>
      <c r="Y39" s="117">
        <v>0</v>
      </c>
      <c r="Z39" s="118">
        <v>0</v>
      </c>
      <c r="AA39" s="83">
        <v>0</v>
      </c>
      <c r="AB39" s="83">
        <v>0</v>
      </c>
      <c r="AC39" s="83">
        <v>5</v>
      </c>
      <c r="AD39" s="83">
        <v>3</v>
      </c>
      <c r="AE39" s="83">
        <v>0</v>
      </c>
      <c r="AF39" s="83">
        <v>0</v>
      </c>
      <c r="AG39" s="83">
        <v>2</v>
      </c>
      <c r="AH39" s="83">
        <v>0</v>
      </c>
      <c r="AI39" s="122">
        <v>0</v>
      </c>
      <c r="AJ39" s="122">
        <v>0</v>
      </c>
      <c r="AK39" s="122">
        <v>0</v>
      </c>
      <c r="AL39" s="95">
        <f t="shared" si="2"/>
        <v>0</v>
      </c>
      <c r="AM39" s="123">
        <f t="shared" si="3"/>
        <v>0</v>
      </c>
      <c r="AN39" s="124">
        <f t="shared" si="4"/>
        <v>0</v>
      </c>
      <c r="AO39" s="124">
        <f t="shared" si="5"/>
        <v>0</v>
      </c>
    </row>
    <row r="40" spans="1:41" s="124" customFormat="1" ht="11.25">
      <c r="A40" s="95" t="s">
        <v>34</v>
      </c>
      <c r="B40" s="117" t="s">
        <v>71</v>
      </c>
      <c r="C40" s="118">
        <v>283</v>
      </c>
      <c r="D40" s="83">
        <v>134</v>
      </c>
      <c r="E40" s="83">
        <v>99</v>
      </c>
      <c r="F40" s="83">
        <v>7</v>
      </c>
      <c r="G40" s="83">
        <v>226</v>
      </c>
      <c r="H40" s="119">
        <v>0.7985865724381626</v>
      </c>
      <c r="I40" s="83">
        <v>5</v>
      </c>
      <c r="J40" s="83">
        <v>2</v>
      </c>
      <c r="K40" s="83">
        <v>219</v>
      </c>
      <c r="L40" s="120">
        <v>0.773851590106007</v>
      </c>
      <c r="M40" s="121">
        <v>8</v>
      </c>
      <c r="N40" s="118">
        <v>3</v>
      </c>
      <c r="O40" s="83">
        <v>32</v>
      </c>
      <c r="P40" s="83">
        <v>2</v>
      </c>
      <c r="Q40" s="83">
        <v>91</v>
      </c>
      <c r="R40" s="83">
        <v>29</v>
      </c>
      <c r="S40" s="83">
        <v>1</v>
      </c>
      <c r="T40" s="83">
        <v>3</v>
      </c>
      <c r="U40" s="83">
        <v>58</v>
      </c>
      <c r="V40" s="83">
        <v>0</v>
      </c>
      <c r="W40" s="122">
        <v>0</v>
      </c>
      <c r="X40" s="122">
        <v>0</v>
      </c>
      <c r="Y40" s="117">
        <v>0</v>
      </c>
      <c r="Z40" s="118">
        <v>0</v>
      </c>
      <c r="AA40" s="83">
        <v>1</v>
      </c>
      <c r="AB40" s="83">
        <v>0</v>
      </c>
      <c r="AC40" s="83">
        <v>4</v>
      </c>
      <c r="AD40" s="83">
        <v>1</v>
      </c>
      <c r="AE40" s="83">
        <v>0</v>
      </c>
      <c r="AF40" s="83">
        <v>0</v>
      </c>
      <c r="AG40" s="83">
        <v>2</v>
      </c>
      <c r="AH40" s="83">
        <v>0</v>
      </c>
      <c r="AI40" s="122">
        <v>0</v>
      </c>
      <c r="AJ40" s="122">
        <v>0</v>
      </c>
      <c r="AK40" s="122">
        <v>0</v>
      </c>
      <c r="AL40" s="95">
        <f t="shared" si="2"/>
        <v>0</v>
      </c>
      <c r="AM40" s="123">
        <f t="shared" si="3"/>
        <v>0</v>
      </c>
      <c r="AN40" s="124">
        <f t="shared" si="4"/>
        <v>0</v>
      </c>
      <c r="AO40" s="124">
        <f t="shared" si="5"/>
        <v>0</v>
      </c>
    </row>
    <row r="41" spans="1:41" s="124" customFormat="1" ht="11.25">
      <c r="A41" s="95" t="s">
        <v>35</v>
      </c>
      <c r="B41" s="117" t="s">
        <v>160</v>
      </c>
      <c r="C41" s="118">
        <v>299</v>
      </c>
      <c r="D41" s="83">
        <v>142</v>
      </c>
      <c r="E41" s="83">
        <v>42</v>
      </c>
      <c r="F41" s="83">
        <v>0</v>
      </c>
      <c r="G41" s="83">
        <v>184</v>
      </c>
      <c r="H41" s="119">
        <v>0.6153846153846154</v>
      </c>
      <c r="I41" s="83">
        <v>1</v>
      </c>
      <c r="J41" s="83">
        <v>0</v>
      </c>
      <c r="K41" s="83">
        <v>183</v>
      </c>
      <c r="L41" s="120">
        <v>0.6120401337792643</v>
      </c>
      <c r="M41" s="121">
        <v>10</v>
      </c>
      <c r="N41" s="118">
        <v>1</v>
      </c>
      <c r="O41" s="83">
        <v>6</v>
      </c>
      <c r="P41" s="83">
        <v>2</v>
      </c>
      <c r="Q41" s="83">
        <v>77</v>
      </c>
      <c r="R41" s="83">
        <v>26</v>
      </c>
      <c r="S41" s="83">
        <v>1</v>
      </c>
      <c r="T41" s="83">
        <v>2</v>
      </c>
      <c r="U41" s="83">
        <v>68</v>
      </c>
      <c r="V41" s="83">
        <v>0</v>
      </c>
      <c r="W41" s="122">
        <v>0</v>
      </c>
      <c r="X41" s="122">
        <v>0</v>
      </c>
      <c r="Y41" s="117">
        <v>0</v>
      </c>
      <c r="Z41" s="118">
        <v>0</v>
      </c>
      <c r="AA41" s="83">
        <v>0</v>
      </c>
      <c r="AB41" s="83">
        <v>0</v>
      </c>
      <c r="AC41" s="83">
        <v>5</v>
      </c>
      <c r="AD41" s="83">
        <v>1</v>
      </c>
      <c r="AE41" s="83">
        <v>0</v>
      </c>
      <c r="AF41" s="83">
        <v>0</v>
      </c>
      <c r="AG41" s="83">
        <v>4</v>
      </c>
      <c r="AH41" s="83">
        <v>0</v>
      </c>
      <c r="AI41" s="122">
        <v>0</v>
      </c>
      <c r="AJ41" s="122">
        <v>0</v>
      </c>
      <c r="AK41" s="122">
        <v>0</v>
      </c>
      <c r="AL41" s="95">
        <f t="shared" si="2"/>
        <v>0</v>
      </c>
      <c r="AM41" s="123">
        <f t="shared" si="3"/>
        <v>0</v>
      </c>
      <c r="AN41" s="124">
        <f t="shared" si="4"/>
        <v>0</v>
      </c>
      <c r="AO41" s="124">
        <f t="shared" si="5"/>
        <v>0</v>
      </c>
    </row>
    <row r="42" spans="1:41" s="124" customFormat="1" ht="11.25">
      <c r="A42" s="95" t="s">
        <v>34</v>
      </c>
      <c r="B42" s="117" t="s">
        <v>143</v>
      </c>
      <c r="C42" s="118">
        <v>225</v>
      </c>
      <c r="D42" s="83">
        <v>152</v>
      </c>
      <c r="E42" s="83">
        <v>27</v>
      </c>
      <c r="F42" s="83">
        <v>2</v>
      </c>
      <c r="G42" s="83">
        <v>177</v>
      </c>
      <c r="H42" s="119">
        <v>0.7866666666666666</v>
      </c>
      <c r="I42" s="83">
        <v>5</v>
      </c>
      <c r="J42" s="83">
        <v>4</v>
      </c>
      <c r="K42" s="83">
        <v>168</v>
      </c>
      <c r="L42" s="120">
        <v>0.7466666666666667</v>
      </c>
      <c r="M42" s="121">
        <v>8</v>
      </c>
      <c r="N42" s="118">
        <v>5</v>
      </c>
      <c r="O42" s="83">
        <v>14</v>
      </c>
      <c r="P42" s="83">
        <v>5</v>
      </c>
      <c r="Q42" s="83">
        <v>63</v>
      </c>
      <c r="R42" s="83">
        <v>29</v>
      </c>
      <c r="S42" s="83">
        <v>5</v>
      </c>
      <c r="T42" s="83">
        <v>0</v>
      </c>
      <c r="U42" s="83">
        <v>47</v>
      </c>
      <c r="V42" s="83">
        <v>0</v>
      </c>
      <c r="W42" s="122">
        <v>0</v>
      </c>
      <c r="X42" s="122">
        <v>0</v>
      </c>
      <c r="Y42" s="117">
        <v>0</v>
      </c>
      <c r="Z42" s="118">
        <v>0</v>
      </c>
      <c r="AA42" s="83">
        <v>0</v>
      </c>
      <c r="AB42" s="83">
        <v>0</v>
      </c>
      <c r="AC42" s="83">
        <v>4</v>
      </c>
      <c r="AD42" s="83">
        <v>1</v>
      </c>
      <c r="AE42" s="83">
        <v>0</v>
      </c>
      <c r="AF42" s="83">
        <v>0</v>
      </c>
      <c r="AG42" s="83">
        <v>3</v>
      </c>
      <c r="AH42" s="83">
        <v>0</v>
      </c>
      <c r="AI42" s="83">
        <v>0</v>
      </c>
      <c r="AJ42" s="83">
        <v>0</v>
      </c>
      <c r="AK42" s="122">
        <v>0</v>
      </c>
      <c r="AL42" s="95">
        <f t="shared" si="2"/>
        <v>0</v>
      </c>
      <c r="AM42" s="123">
        <f t="shared" si="3"/>
        <v>0</v>
      </c>
      <c r="AN42" s="124">
        <f t="shared" si="4"/>
        <v>0</v>
      </c>
      <c r="AO42" s="124">
        <f t="shared" si="5"/>
        <v>0</v>
      </c>
    </row>
    <row r="43" spans="1:41" s="124" customFormat="1" ht="11.25">
      <c r="A43" s="95" t="s">
        <v>34</v>
      </c>
      <c r="B43" s="117" t="s">
        <v>162</v>
      </c>
      <c r="C43" s="118">
        <v>304</v>
      </c>
      <c r="D43" s="83">
        <v>116</v>
      </c>
      <c r="E43" s="83">
        <v>93</v>
      </c>
      <c r="F43" s="83">
        <v>2</v>
      </c>
      <c r="G43" s="83">
        <v>207</v>
      </c>
      <c r="H43" s="119">
        <v>0.680921052631579</v>
      </c>
      <c r="I43" s="83">
        <v>3</v>
      </c>
      <c r="J43" s="83">
        <v>2</v>
      </c>
      <c r="K43" s="83">
        <v>202</v>
      </c>
      <c r="L43" s="120">
        <v>0.6644736842105263</v>
      </c>
      <c r="M43" s="121">
        <v>10</v>
      </c>
      <c r="N43" s="118">
        <v>1</v>
      </c>
      <c r="O43" s="83">
        <v>30</v>
      </c>
      <c r="P43" s="83">
        <v>1</v>
      </c>
      <c r="Q43" s="83">
        <v>36</v>
      </c>
      <c r="R43" s="83">
        <v>53</v>
      </c>
      <c r="S43" s="83">
        <v>5</v>
      </c>
      <c r="T43" s="83">
        <v>3</v>
      </c>
      <c r="U43" s="83">
        <v>73</v>
      </c>
      <c r="V43" s="83">
        <v>0</v>
      </c>
      <c r="W43" s="122">
        <v>0</v>
      </c>
      <c r="X43" s="122">
        <v>0</v>
      </c>
      <c r="Y43" s="117">
        <v>0</v>
      </c>
      <c r="Z43" s="118">
        <v>0</v>
      </c>
      <c r="AA43" s="83">
        <v>1</v>
      </c>
      <c r="AB43" s="83">
        <v>0</v>
      </c>
      <c r="AC43" s="83">
        <v>2</v>
      </c>
      <c r="AD43" s="83">
        <v>3</v>
      </c>
      <c r="AE43" s="83">
        <v>0</v>
      </c>
      <c r="AF43" s="83">
        <v>0</v>
      </c>
      <c r="AG43" s="83">
        <v>4</v>
      </c>
      <c r="AH43" s="83">
        <v>0</v>
      </c>
      <c r="AI43" s="122">
        <v>0</v>
      </c>
      <c r="AJ43" s="122">
        <v>0</v>
      </c>
      <c r="AK43" s="122">
        <v>0</v>
      </c>
      <c r="AL43" s="95">
        <f t="shared" si="2"/>
        <v>0</v>
      </c>
      <c r="AM43" s="123">
        <f t="shared" si="3"/>
        <v>0</v>
      </c>
      <c r="AN43" s="124">
        <f t="shared" si="4"/>
        <v>0</v>
      </c>
      <c r="AO43" s="124">
        <f t="shared" si="5"/>
        <v>0</v>
      </c>
    </row>
    <row r="44" spans="1:41" s="124" customFormat="1" ht="11.25">
      <c r="A44" s="95" t="s">
        <v>34</v>
      </c>
      <c r="B44" s="117" t="s">
        <v>76</v>
      </c>
      <c r="C44" s="118">
        <v>196</v>
      </c>
      <c r="D44" s="83">
        <v>102</v>
      </c>
      <c r="E44" s="83">
        <v>41</v>
      </c>
      <c r="F44" s="83">
        <v>0</v>
      </c>
      <c r="G44" s="83">
        <v>143</v>
      </c>
      <c r="H44" s="119">
        <v>0.7295918367346939</v>
      </c>
      <c r="I44" s="83">
        <v>4</v>
      </c>
      <c r="J44" s="83">
        <v>0</v>
      </c>
      <c r="K44" s="83">
        <v>139</v>
      </c>
      <c r="L44" s="120">
        <v>0.7091836734693877</v>
      </c>
      <c r="M44" s="121">
        <v>8</v>
      </c>
      <c r="N44" s="118">
        <v>0</v>
      </c>
      <c r="O44" s="83">
        <v>7</v>
      </c>
      <c r="P44" s="83">
        <v>2</v>
      </c>
      <c r="Q44" s="83">
        <v>67</v>
      </c>
      <c r="R44" s="83">
        <v>15</v>
      </c>
      <c r="S44" s="83">
        <v>3</v>
      </c>
      <c r="T44" s="83">
        <v>2</v>
      </c>
      <c r="U44" s="83">
        <v>43</v>
      </c>
      <c r="V44" s="83">
        <v>0</v>
      </c>
      <c r="W44" s="122">
        <v>0</v>
      </c>
      <c r="X44" s="122">
        <v>0</v>
      </c>
      <c r="Y44" s="117">
        <v>0</v>
      </c>
      <c r="Z44" s="118">
        <v>0</v>
      </c>
      <c r="AA44" s="83">
        <v>0</v>
      </c>
      <c r="AB44" s="83">
        <v>0</v>
      </c>
      <c r="AC44" s="83">
        <v>4</v>
      </c>
      <c r="AD44" s="83">
        <v>1</v>
      </c>
      <c r="AE44" s="83">
        <v>0</v>
      </c>
      <c r="AF44" s="83">
        <v>0</v>
      </c>
      <c r="AG44" s="83">
        <v>3</v>
      </c>
      <c r="AH44" s="83">
        <v>0</v>
      </c>
      <c r="AI44" s="122">
        <v>0</v>
      </c>
      <c r="AJ44" s="122">
        <v>0</v>
      </c>
      <c r="AK44" s="122">
        <v>0</v>
      </c>
      <c r="AL44" s="95">
        <f t="shared" si="2"/>
        <v>0</v>
      </c>
      <c r="AM44" s="123">
        <f t="shared" si="3"/>
        <v>0</v>
      </c>
      <c r="AN44" s="124">
        <f t="shared" si="4"/>
        <v>0</v>
      </c>
      <c r="AO44" s="124">
        <f t="shared" si="5"/>
        <v>0</v>
      </c>
    </row>
    <row r="45" spans="1:41" s="124" customFormat="1" ht="11.25">
      <c r="A45" s="95" t="s">
        <v>35</v>
      </c>
      <c r="B45" s="117" t="s">
        <v>96</v>
      </c>
      <c r="C45" s="118">
        <v>529</v>
      </c>
      <c r="D45" s="83">
        <v>305</v>
      </c>
      <c r="E45" s="83">
        <v>81</v>
      </c>
      <c r="F45" s="83">
        <v>0</v>
      </c>
      <c r="G45" s="83">
        <v>386</v>
      </c>
      <c r="H45" s="119">
        <v>0.7296786389413988</v>
      </c>
      <c r="I45" s="83">
        <v>9</v>
      </c>
      <c r="J45" s="83">
        <v>3</v>
      </c>
      <c r="K45" s="83">
        <v>374</v>
      </c>
      <c r="L45" s="120">
        <v>0.7069943289224953</v>
      </c>
      <c r="M45" s="121">
        <v>10</v>
      </c>
      <c r="N45" s="118">
        <v>2</v>
      </c>
      <c r="O45" s="83">
        <v>55</v>
      </c>
      <c r="P45" s="83">
        <v>6</v>
      </c>
      <c r="Q45" s="83">
        <v>125</v>
      </c>
      <c r="R45" s="83">
        <v>122</v>
      </c>
      <c r="S45" s="83">
        <v>6</v>
      </c>
      <c r="T45" s="83">
        <v>8</v>
      </c>
      <c r="U45" s="83">
        <v>50</v>
      </c>
      <c r="V45" s="83">
        <v>0</v>
      </c>
      <c r="W45" s="122">
        <v>0</v>
      </c>
      <c r="X45" s="122">
        <v>0</v>
      </c>
      <c r="Y45" s="117">
        <v>0</v>
      </c>
      <c r="Z45" s="118">
        <v>0</v>
      </c>
      <c r="AA45" s="83">
        <v>1</v>
      </c>
      <c r="AB45" s="83">
        <v>0</v>
      </c>
      <c r="AC45" s="83">
        <v>4</v>
      </c>
      <c r="AD45" s="83">
        <v>4</v>
      </c>
      <c r="AE45" s="83">
        <v>0</v>
      </c>
      <c r="AF45" s="83">
        <v>0</v>
      </c>
      <c r="AG45" s="83">
        <v>1</v>
      </c>
      <c r="AH45" s="83">
        <v>0</v>
      </c>
      <c r="AI45" s="122">
        <v>0</v>
      </c>
      <c r="AJ45" s="122">
        <v>0</v>
      </c>
      <c r="AK45" s="122">
        <v>0</v>
      </c>
      <c r="AL45" s="95">
        <f t="shared" si="2"/>
        <v>0</v>
      </c>
      <c r="AM45" s="123">
        <f t="shared" si="3"/>
        <v>0</v>
      </c>
      <c r="AN45" s="124">
        <f t="shared" si="4"/>
        <v>0</v>
      </c>
      <c r="AO45" s="124">
        <f t="shared" si="5"/>
        <v>0</v>
      </c>
    </row>
    <row r="46" spans="1:41" s="124" customFormat="1" ht="11.25">
      <c r="A46" s="95" t="s">
        <v>34</v>
      </c>
      <c r="B46" s="117" t="s">
        <v>70</v>
      </c>
      <c r="C46" s="118">
        <v>289</v>
      </c>
      <c r="D46" s="83">
        <v>149</v>
      </c>
      <c r="E46" s="83">
        <v>77</v>
      </c>
      <c r="F46" s="83">
        <v>2</v>
      </c>
      <c r="G46" s="83">
        <v>224</v>
      </c>
      <c r="H46" s="119">
        <v>0.7750865051903114</v>
      </c>
      <c r="I46" s="83">
        <v>5</v>
      </c>
      <c r="J46" s="83">
        <v>2</v>
      </c>
      <c r="K46" s="83">
        <v>217</v>
      </c>
      <c r="L46" s="120">
        <v>0.7508650519031141</v>
      </c>
      <c r="M46" s="121">
        <v>10</v>
      </c>
      <c r="N46" s="118">
        <v>3</v>
      </c>
      <c r="O46" s="83">
        <v>60</v>
      </c>
      <c r="P46" s="83">
        <v>6</v>
      </c>
      <c r="Q46" s="83">
        <v>34</v>
      </c>
      <c r="R46" s="83">
        <v>56</v>
      </c>
      <c r="S46" s="83">
        <v>13</v>
      </c>
      <c r="T46" s="83">
        <v>3</v>
      </c>
      <c r="U46" s="83">
        <v>42</v>
      </c>
      <c r="V46" s="83">
        <v>0</v>
      </c>
      <c r="W46" s="122">
        <v>0</v>
      </c>
      <c r="X46" s="122">
        <v>0</v>
      </c>
      <c r="Y46" s="117">
        <v>0</v>
      </c>
      <c r="Z46" s="118">
        <v>0</v>
      </c>
      <c r="AA46" s="83">
        <v>3</v>
      </c>
      <c r="AB46" s="83">
        <v>0</v>
      </c>
      <c r="AC46" s="83">
        <v>2</v>
      </c>
      <c r="AD46" s="83">
        <v>3</v>
      </c>
      <c r="AE46" s="83">
        <v>0</v>
      </c>
      <c r="AF46" s="83">
        <v>0</v>
      </c>
      <c r="AG46" s="83">
        <v>2</v>
      </c>
      <c r="AH46" s="83">
        <v>0</v>
      </c>
      <c r="AI46" s="122">
        <v>0</v>
      </c>
      <c r="AJ46" s="122">
        <v>0</v>
      </c>
      <c r="AK46" s="122">
        <v>0</v>
      </c>
      <c r="AL46" s="95">
        <f t="shared" si="2"/>
        <v>0</v>
      </c>
      <c r="AM46" s="123">
        <f t="shared" si="3"/>
        <v>0</v>
      </c>
      <c r="AN46" s="124">
        <f t="shared" si="4"/>
        <v>0</v>
      </c>
      <c r="AO46" s="124">
        <f t="shared" si="5"/>
        <v>0</v>
      </c>
    </row>
    <row r="47" spans="1:41" s="124" customFormat="1" ht="11.25">
      <c r="A47" s="95" t="s">
        <v>34</v>
      </c>
      <c r="B47" s="117" t="s">
        <v>144</v>
      </c>
      <c r="C47" s="118">
        <v>241</v>
      </c>
      <c r="D47" s="83">
        <v>136</v>
      </c>
      <c r="E47" s="83">
        <v>46</v>
      </c>
      <c r="F47" s="83">
        <v>0</v>
      </c>
      <c r="G47" s="83">
        <v>182</v>
      </c>
      <c r="H47" s="119">
        <v>0.7551867219917012</v>
      </c>
      <c r="I47" s="83">
        <v>2</v>
      </c>
      <c r="J47" s="83">
        <v>0</v>
      </c>
      <c r="K47" s="83">
        <v>180</v>
      </c>
      <c r="L47" s="120">
        <v>0.7468879668049793</v>
      </c>
      <c r="M47" s="121">
        <v>8</v>
      </c>
      <c r="N47" s="118">
        <v>1</v>
      </c>
      <c r="O47" s="83">
        <v>14</v>
      </c>
      <c r="P47" s="83">
        <v>4</v>
      </c>
      <c r="Q47" s="83">
        <v>51</v>
      </c>
      <c r="R47" s="83">
        <v>53</v>
      </c>
      <c r="S47" s="83">
        <v>4</v>
      </c>
      <c r="T47" s="83">
        <v>3</v>
      </c>
      <c r="U47" s="83">
        <v>50</v>
      </c>
      <c r="V47" s="83">
        <v>0</v>
      </c>
      <c r="W47" s="122">
        <v>0</v>
      </c>
      <c r="X47" s="122">
        <v>0</v>
      </c>
      <c r="Y47" s="117">
        <v>0</v>
      </c>
      <c r="Z47" s="118">
        <v>0</v>
      </c>
      <c r="AA47" s="83">
        <v>0</v>
      </c>
      <c r="AB47" s="83">
        <v>0</v>
      </c>
      <c r="AC47" s="83">
        <v>3</v>
      </c>
      <c r="AD47" s="83">
        <v>3</v>
      </c>
      <c r="AE47" s="83">
        <v>0</v>
      </c>
      <c r="AF47" s="83">
        <v>0</v>
      </c>
      <c r="AG47" s="83">
        <v>2</v>
      </c>
      <c r="AH47" s="83">
        <v>0</v>
      </c>
      <c r="AI47" s="122">
        <v>0</v>
      </c>
      <c r="AJ47" s="122">
        <v>0</v>
      </c>
      <c r="AK47" s="122">
        <v>0</v>
      </c>
      <c r="AL47" s="95">
        <f t="shared" si="2"/>
        <v>0</v>
      </c>
      <c r="AM47" s="123">
        <f t="shared" si="3"/>
        <v>0</v>
      </c>
      <c r="AN47" s="124">
        <f t="shared" si="4"/>
        <v>0</v>
      </c>
      <c r="AO47" s="124">
        <f t="shared" si="5"/>
        <v>0</v>
      </c>
    </row>
    <row r="48" spans="1:41" s="124" customFormat="1" ht="11.25">
      <c r="A48" s="95" t="s">
        <v>34</v>
      </c>
      <c r="B48" s="134">
        <v>47</v>
      </c>
      <c r="C48" s="118">
        <v>248</v>
      </c>
      <c r="D48" s="83">
        <v>163</v>
      </c>
      <c r="E48" s="83">
        <v>26</v>
      </c>
      <c r="F48" s="83">
        <v>1</v>
      </c>
      <c r="G48" s="83">
        <v>188</v>
      </c>
      <c r="H48" s="119">
        <v>0.7580645161290323</v>
      </c>
      <c r="I48" s="83">
        <v>1</v>
      </c>
      <c r="J48" s="83">
        <v>10</v>
      </c>
      <c r="K48" s="83">
        <v>177</v>
      </c>
      <c r="L48" s="120">
        <v>0.7137096774193549</v>
      </c>
      <c r="M48" s="121">
        <v>8</v>
      </c>
      <c r="N48" s="118">
        <v>0</v>
      </c>
      <c r="O48" s="83">
        <v>20</v>
      </c>
      <c r="P48" s="83">
        <v>2</v>
      </c>
      <c r="Q48" s="83">
        <v>71</v>
      </c>
      <c r="R48" s="83">
        <v>36</v>
      </c>
      <c r="S48" s="83">
        <v>8</v>
      </c>
      <c r="T48" s="83">
        <v>5</v>
      </c>
      <c r="U48" s="83">
        <v>35</v>
      </c>
      <c r="V48" s="83">
        <v>0</v>
      </c>
      <c r="W48" s="122">
        <v>0</v>
      </c>
      <c r="X48" s="122">
        <v>0</v>
      </c>
      <c r="Y48" s="117">
        <v>0</v>
      </c>
      <c r="Z48" s="118">
        <v>0</v>
      </c>
      <c r="AA48" s="83">
        <v>1</v>
      </c>
      <c r="AB48" s="83">
        <v>0</v>
      </c>
      <c r="AC48" s="83">
        <v>4</v>
      </c>
      <c r="AD48" s="83">
        <v>2</v>
      </c>
      <c r="AE48" s="83">
        <v>0</v>
      </c>
      <c r="AF48" s="83">
        <v>0</v>
      </c>
      <c r="AG48" s="83">
        <v>1</v>
      </c>
      <c r="AH48" s="83">
        <v>0</v>
      </c>
      <c r="AI48" s="122">
        <v>0</v>
      </c>
      <c r="AJ48" s="122">
        <v>0</v>
      </c>
      <c r="AK48" s="122">
        <v>0</v>
      </c>
      <c r="AL48" s="95">
        <f t="shared" si="2"/>
        <v>0</v>
      </c>
      <c r="AM48" s="123">
        <f t="shared" si="3"/>
        <v>0</v>
      </c>
      <c r="AN48" s="124">
        <f t="shared" si="4"/>
        <v>0</v>
      </c>
      <c r="AO48" s="124">
        <f t="shared" si="5"/>
        <v>0</v>
      </c>
    </row>
    <row r="49" spans="1:41" s="124" customFormat="1" ht="11.25">
      <c r="A49" s="95" t="s">
        <v>34</v>
      </c>
      <c r="B49" s="117" t="s">
        <v>75</v>
      </c>
      <c r="C49" s="118">
        <v>162</v>
      </c>
      <c r="D49" s="83">
        <v>92</v>
      </c>
      <c r="E49" s="83">
        <v>33</v>
      </c>
      <c r="F49" s="83">
        <v>0</v>
      </c>
      <c r="G49" s="83">
        <v>125</v>
      </c>
      <c r="H49" s="119">
        <v>0.7716049382716049</v>
      </c>
      <c r="I49" s="83">
        <v>0</v>
      </c>
      <c r="J49" s="83">
        <v>4</v>
      </c>
      <c r="K49" s="83">
        <v>121</v>
      </c>
      <c r="L49" s="120">
        <v>0.7469135802469136</v>
      </c>
      <c r="M49" s="121">
        <v>8</v>
      </c>
      <c r="N49" s="118">
        <v>0</v>
      </c>
      <c r="O49" s="83">
        <v>48</v>
      </c>
      <c r="P49" s="83">
        <v>3</v>
      </c>
      <c r="Q49" s="83">
        <v>24</v>
      </c>
      <c r="R49" s="83">
        <v>15</v>
      </c>
      <c r="S49" s="83">
        <v>0</v>
      </c>
      <c r="T49" s="83">
        <v>4</v>
      </c>
      <c r="U49" s="83">
        <v>27</v>
      </c>
      <c r="V49" s="83">
        <v>0</v>
      </c>
      <c r="W49" s="122">
        <v>0</v>
      </c>
      <c r="X49" s="122">
        <v>0</v>
      </c>
      <c r="Y49" s="117">
        <v>0</v>
      </c>
      <c r="Z49" s="118">
        <v>0</v>
      </c>
      <c r="AA49" s="83">
        <v>4</v>
      </c>
      <c r="AB49" s="83">
        <v>0</v>
      </c>
      <c r="AC49" s="83">
        <v>1</v>
      </c>
      <c r="AD49" s="83">
        <v>1</v>
      </c>
      <c r="AE49" s="83">
        <v>0</v>
      </c>
      <c r="AF49" s="83">
        <v>0</v>
      </c>
      <c r="AG49" s="83">
        <v>2</v>
      </c>
      <c r="AH49" s="83">
        <v>0</v>
      </c>
      <c r="AI49" s="122">
        <v>0</v>
      </c>
      <c r="AJ49" s="122">
        <v>0</v>
      </c>
      <c r="AK49" s="122">
        <v>0</v>
      </c>
      <c r="AL49" s="95">
        <f t="shared" si="2"/>
        <v>0</v>
      </c>
      <c r="AM49" s="123">
        <f t="shared" si="3"/>
        <v>0</v>
      </c>
      <c r="AN49" s="124">
        <f t="shared" si="4"/>
        <v>0</v>
      </c>
      <c r="AO49" s="124">
        <f t="shared" si="5"/>
        <v>0</v>
      </c>
    </row>
    <row r="50" spans="1:41" s="124" customFormat="1" ht="11.25">
      <c r="A50" s="95" t="s">
        <v>34</v>
      </c>
      <c r="B50" s="117" t="s">
        <v>97</v>
      </c>
      <c r="C50" s="118">
        <v>402</v>
      </c>
      <c r="D50" s="83">
        <v>299</v>
      </c>
      <c r="E50" s="83">
        <v>21</v>
      </c>
      <c r="F50" s="83">
        <v>0</v>
      </c>
      <c r="G50" s="83">
        <v>320</v>
      </c>
      <c r="H50" s="119">
        <v>0.7960199004975125</v>
      </c>
      <c r="I50" s="83">
        <v>6</v>
      </c>
      <c r="J50" s="83">
        <v>5</v>
      </c>
      <c r="K50" s="83">
        <v>309</v>
      </c>
      <c r="L50" s="120">
        <v>0.7686567164179104</v>
      </c>
      <c r="M50" s="121">
        <v>10</v>
      </c>
      <c r="N50" s="118">
        <v>1</v>
      </c>
      <c r="O50" s="83">
        <v>19</v>
      </c>
      <c r="P50" s="83">
        <v>2</v>
      </c>
      <c r="Q50" s="83">
        <v>114</v>
      </c>
      <c r="R50" s="83">
        <v>79</v>
      </c>
      <c r="S50" s="83">
        <v>6</v>
      </c>
      <c r="T50" s="83">
        <v>6</v>
      </c>
      <c r="U50" s="83">
        <v>82</v>
      </c>
      <c r="V50" s="83">
        <v>0</v>
      </c>
      <c r="W50" s="122">
        <v>0</v>
      </c>
      <c r="X50" s="122">
        <v>0</v>
      </c>
      <c r="Y50" s="117">
        <v>0</v>
      </c>
      <c r="Z50" s="118">
        <v>0</v>
      </c>
      <c r="AA50" s="83">
        <v>0</v>
      </c>
      <c r="AB50" s="83">
        <v>0</v>
      </c>
      <c r="AC50" s="83">
        <v>4</v>
      </c>
      <c r="AD50" s="83">
        <v>3</v>
      </c>
      <c r="AE50" s="83">
        <v>0</v>
      </c>
      <c r="AF50" s="83">
        <v>0</v>
      </c>
      <c r="AG50" s="83">
        <v>3</v>
      </c>
      <c r="AH50" s="83">
        <v>0</v>
      </c>
      <c r="AI50" s="122">
        <v>0</v>
      </c>
      <c r="AJ50" s="122">
        <v>0</v>
      </c>
      <c r="AK50" s="122">
        <v>0</v>
      </c>
      <c r="AL50" s="95">
        <f t="shared" si="2"/>
        <v>0</v>
      </c>
      <c r="AM50" s="123">
        <f t="shared" si="3"/>
        <v>0</v>
      </c>
      <c r="AN50" s="124">
        <f t="shared" si="4"/>
        <v>0</v>
      </c>
      <c r="AO50" s="124">
        <f t="shared" si="5"/>
        <v>0</v>
      </c>
    </row>
    <row r="51" spans="1:41" s="124" customFormat="1" ht="11.25">
      <c r="A51" s="95" t="s">
        <v>35</v>
      </c>
      <c r="B51" s="117" t="s">
        <v>124</v>
      </c>
      <c r="C51" s="118">
        <v>463</v>
      </c>
      <c r="D51" s="83">
        <v>225</v>
      </c>
      <c r="E51" s="83">
        <v>71</v>
      </c>
      <c r="F51" s="83">
        <v>2</v>
      </c>
      <c r="G51" s="83">
        <v>294</v>
      </c>
      <c r="H51" s="119">
        <v>0.6349892008639308</v>
      </c>
      <c r="I51" s="83">
        <v>1</v>
      </c>
      <c r="J51" s="83">
        <v>0</v>
      </c>
      <c r="K51" s="83">
        <v>293</v>
      </c>
      <c r="L51" s="120">
        <v>0.6328293736501079</v>
      </c>
      <c r="M51" s="121">
        <v>10</v>
      </c>
      <c r="N51" s="118">
        <v>1</v>
      </c>
      <c r="O51" s="83">
        <v>44</v>
      </c>
      <c r="P51" s="83">
        <v>1</v>
      </c>
      <c r="Q51" s="83">
        <v>24</v>
      </c>
      <c r="R51" s="83">
        <v>140</v>
      </c>
      <c r="S51" s="83">
        <v>3</v>
      </c>
      <c r="T51" s="83">
        <v>50</v>
      </c>
      <c r="U51" s="83">
        <v>30</v>
      </c>
      <c r="V51" s="83">
        <v>0</v>
      </c>
      <c r="W51" s="122">
        <v>0</v>
      </c>
      <c r="X51" s="122">
        <v>0</v>
      </c>
      <c r="Y51" s="117">
        <v>0</v>
      </c>
      <c r="Z51" s="118">
        <v>0</v>
      </c>
      <c r="AA51" s="83">
        <v>1</v>
      </c>
      <c r="AB51" s="83">
        <v>0</v>
      </c>
      <c r="AC51" s="83">
        <v>1</v>
      </c>
      <c r="AD51" s="83">
        <v>5</v>
      </c>
      <c r="AE51" s="83">
        <v>0</v>
      </c>
      <c r="AF51" s="83">
        <v>2</v>
      </c>
      <c r="AG51" s="83">
        <v>1</v>
      </c>
      <c r="AH51" s="83">
        <v>0</v>
      </c>
      <c r="AI51" s="122">
        <v>0</v>
      </c>
      <c r="AJ51" s="122">
        <v>0</v>
      </c>
      <c r="AK51" s="122">
        <v>0</v>
      </c>
      <c r="AL51" s="95">
        <f t="shared" si="2"/>
        <v>0</v>
      </c>
      <c r="AM51" s="123">
        <f t="shared" si="3"/>
        <v>0</v>
      </c>
      <c r="AN51" s="124">
        <f t="shared" si="4"/>
        <v>0</v>
      </c>
      <c r="AO51" s="124">
        <f t="shared" si="5"/>
        <v>0</v>
      </c>
    </row>
    <row r="52" spans="1:41" s="124" customFormat="1" ht="11.25">
      <c r="A52" s="95" t="s">
        <v>34</v>
      </c>
      <c r="B52" s="117" t="s">
        <v>146</v>
      </c>
      <c r="C52" s="118">
        <v>253</v>
      </c>
      <c r="D52" s="83">
        <v>177</v>
      </c>
      <c r="E52" s="83">
        <v>21</v>
      </c>
      <c r="F52" s="83">
        <v>1</v>
      </c>
      <c r="G52" s="83">
        <v>197</v>
      </c>
      <c r="H52" s="119">
        <v>0.7786561264822134</v>
      </c>
      <c r="I52" s="83">
        <v>2</v>
      </c>
      <c r="J52" s="83">
        <v>9</v>
      </c>
      <c r="K52" s="83">
        <v>186</v>
      </c>
      <c r="L52" s="120">
        <v>0.7351778656126482</v>
      </c>
      <c r="M52" s="121">
        <v>8</v>
      </c>
      <c r="N52" s="118">
        <v>3</v>
      </c>
      <c r="O52" s="83">
        <v>38</v>
      </c>
      <c r="P52" s="83">
        <v>3</v>
      </c>
      <c r="Q52" s="83">
        <v>31</v>
      </c>
      <c r="R52" s="83">
        <v>72</v>
      </c>
      <c r="S52" s="83">
        <v>0</v>
      </c>
      <c r="T52" s="83">
        <v>5</v>
      </c>
      <c r="U52" s="83">
        <v>34</v>
      </c>
      <c r="V52" s="83">
        <v>0</v>
      </c>
      <c r="W52" s="122">
        <v>0</v>
      </c>
      <c r="X52" s="122">
        <v>0</v>
      </c>
      <c r="Y52" s="117">
        <v>0</v>
      </c>
      <c r="Z52" s="118">
        <v>0</v>
      </c>
      <c r="AA52" s="83">
        <v>2</v>
      </c>
      <c r="AB52" s="83">
        <v>0</v>
      </c>
      <c r="AC52" s="83">
        <v>1</v>
      </c>
      <c r="AD52" s="83">
        <v>4</v>
      </c>
      <c r="AE52" s="83">
        <v>0</v>
      </c>
      <c r="AF52" s="83">
        <v>0</v>
      </c>
      <c r="AG52" s="83">
        <v>1</v>
      </c>
      <c r="AH52" s="83">
        <v>0</v>
      </c>
      <c r="AI52" s="122">
        <v>0</v>
      </c>
      <c r="AJ52" s="122">
        <v>0</v>
      </c>
      <c r="AK52" s="122">
        <v>0</v>
      </c>
      <c r="AL52" s="95">
        <f t="shared" si="2"/>
        <v>0</v>
      </c>
      <c r="AM52" s="123">
        <f t="shared" si="3"/>
        <v>0</v>
      </c>
      <c r="AN52" s="124">
        <f t="shared" si="4"/>
        <v>0</v>
      </c>
      <c r="AO52" s="124">
        <f t="shared" si="5"/>
        <v>0</v>
      </c>
    </row>
    <row r="53" spans="1:41" s="124" customFormat="1" ht="11.25">
      <c r="A53" s="95" t="s">
        <v>34</v>
      </c>
      <c r="B53" s="117" t="s">
        <v>147</v>
      </c>
      <c r="C53" s="118">
        <v>298</v>
      </c>
      <c r="D53" s="83">
        <v>183</v>
      </c>
      <c r="E53" s="83">
        <v>32</v>
      </c>
      <c r="F53" s="83">
        <v>0</v>
      </c>
      <c r="G53" s="83">
        <v>215</v>
      </c>
      <c r="H53" s="119">
        <v>0.7214765100671141</v>
      </c>
      <c r="I53" s="83">
        <v>6</v>
      </c>
      <c r="J53" s="83">
        <v>0</v>
      </c>
      <c r="K53" s="83">
        <v>209</v>
      </c>
      <c r="L53" s="120">
        <v>0.7013422818791947</v>
      </c>
      <c r="M53" s="121">
        <v>10</v>
      </c>
      <c r="N53" s="118">
        <v>4</v>
      </c>
      <c r="O53" s="83">
        <v>90</v>
      </c>
      <c r="P53" s="83">
        <v>1</v>
      </c>
      <c r="Q53" s="83">
        <v>8</v>
      </c>
      <c r="R53" s="83">
        <v>73</v>
      </c>
      <c r="S53" s="83">
        <v>0</v>
      </c>
      <c r="T53" s="83">
        <v>3</v>
      </c>
      <c r="U53" s="83">
        <v>30</v>
      </c>
      <c r="V53" s="83">
        <v>0</v>
      </c>
      <c r="W53" s="122">
        <v>0</v>
      </c>
      <c r="X53" s="122">
        <v>0</v>
      </c>
      <c r="Y53" s="117">
        <v>0</v>
      </c>
      <c r="Z53" s="118">
        <v>0</v>
      </c>
      <c r="AA53" s="83">
        <v>5</v>
      </c>
      <c r="AB53" s="83">
        <v>0</v>
      </c>
      <c r="AC53" s="83">
        <v>0</v>
      </c>
      <c r="AD53" s="83">
        <v>4</v>
      </c>
      <c r="AE53" s="83">
        <v>0</v>
      </c>
      <c r="AF53" s="83">
        <v>0</v>
      </c>
      <c r="AG53" s="83">
        <v>1</v>
      </c>
      <c r="AH53" s="83">
        <v>0</v>
      </c>
      <c r="AI53" s="122">
        <v>0</v>
      </c>
      <c r="AJ53" s="122">
        <v>0</v>
      </c>
      <c r="AK53" s="122">
        <v>0</v>
      </c>
      <c r="AL53" s="95">
        <f t="shared" si="2"/>
        <v>0</v>
      </c>
      <c r="AM53" s="123">
        <f t="shared" si="3"/>
        <v>0</v>
      </c>
      <c r="AN53" s="124">
        <f t="shared" si="4"/>
        <v>0</v>
      </c>
      <c r="AO53" s="124">
        <f t="shared" si="5"/>
        <v>0</v>
      </c>
    </row>
    <row r="54" spans="1:41" s="124" customFormat="1" ht="11.25">
      <c r="A54" s="95" t="s">
        <v>34</v>
      </c>
      <c r="B54" s="117" t="s">
        <v>148</v>
      </c>
      <c r="C54" s="118">
        <v>225</v>
      </c>
      <c r="D54" s="83">
        <v>168</v>
      </c>
      <c r="E54" s="83">
        <v>18</v>
      </c>
      <c r="F54" s="83">
        <v>0</v>
      </c>
      <c r="G54" s="83">
        <v>186</v>
      </c>
      <c r="H54" s="119">
        <v>0.8266666666666667</v>
      </c>
      <c r="I54" s="83">
        <v>3</v>
      </c>
      <c r="J54" s="83">
        <v>2</v>
      </c>
      <c r="K54" s="83">
        <v>181</v>
      </c>
      <c r="L54" s="120">
        <v>0.8044444444444444</v>
      </c>
      <c r="M54" s="121">
        <v>8</v>
      </c>
      <c r="N54" s="118">
        <v>1</v>
      </c>
      <c r="O54" s="83">
        <v>15</v>
      </c>
      <c r="P54" s="83">
        <v>1</v>
      </c>
      <c r="Q54" s="83">
        <v>63</v>
      </c>
      <c r="R54" s="83">
        <v>37</v>
      </c>
      <c r="S54" s="83">
        <v>2</v>
      </c>
      <c r="T54" s="83">
        <v>1</v>
      </c>
      <c r="U54" s="83">
        <v>61</v>
      </c>
      <c r="V54" s="83">
        <v>0</v>
      </c>
      <c r="W54" s="122">
        <v>0</v>
      </c>
      <c r="X54" s="122">
        <v>0</v>
      </c>
      <c r="Y54" s="117">
        <v>0</v>
      </c>
      <c r="Z54" s="118">
        <v>0</v>
      </c>
      <c r="AA54" s="83">
        <v>0</v>
      </c>
      <c r="AB54" s="83">
        <v>0</v>
      </c>
      <c r="AC54" s="83">
        <v>3</v>
      </c>
      <c r="AD54" s="83">
        <v>2</v>
      </c>
      <c r="AE54" s="83">
        <v>0</v>
      </c>
      <c r="AF54" s="83">
        <v>0</v>
      </c>
      <c r="AG54" s="83">
        <v>3</v>
      </c>
      <c r="AH54" s="83">
        <v>0</v>
      </c>
      <c r="AI54" s="122">
        <v>0</v>
      </c>
      <c r="AJ54" s="122">
        <v>0</v>
      </c>
      <c r="AK54" s="122">
        <v>0</v>
      </c>
      <c r="AL54" s="95">
        <f t="shared" si="2"/>
        <v>0</v>
      </c>
      <c r="AM54" s="123">
        <f t="shared" si="3"/>
        <v>0</v>
      </c>
      <c r="AN54" s="124">
        <f t="shared" si="4"/>
        <v>0</v>
      </c>
      <c r="AO54" s="124">
        <f t="shared" si="5"/>
        <v>0</v>
      </c>
    </row>
    <row r="55" spans="1:41" s="124" customFormat="1" ht="11.25">
      <c r="A55" s="95" t="s">
        <v>34</v>
      </c>
      <c r="B55" s="117" t="s">
        <v>98</v>
      </c>
      <c r="C55" s="118">
        <v>387</v>
      </c>
      <c r="D55" s="83">
        <v>229</v>
      </c>
      <c r="E55" s="83">
        <v>77</v>
      </c>
      <c r="F55" s="83">
        <v>1</v>
      </c>
      <c r="G55" s="83">
        <v>305</v>
      </c>
      <c r="H55" s="119">
        <v>0.7881136950904393</v>
      </c>
      <c r="I55" s="83">
        <v>5</v>
      </c>
      <c r="J55" s="83">
        <v>5</v>
      </c>
      <c r="K55" s="83">
        <v>295</v>
      </c>
      <c r="L55" s="120">
        <v>0.7622739018087855</v>
      </c>
      <c r="M55" s="121">
        <v>10</v>
      </c>
      <c r="N55" s="118">
        <v>2</v>
      </c>
      <c r="O55" s="83">
        <v>68</v>
      </c>
      <c r="P55" s="83">
        <v>7</v>
      </c>
      <c r="Q55" s="83">
        <v>124</v>
      </c>
      <c r="R55" s="83">
        <v>22</v>
      </c>
      <c r="S55" s="83">
        <v>5</v>
      </c>
      <c r="T55" s="83">
        <v>14</v>
      </c>
      <c r="U55" s="83">
        <v>53</v>
      </c>
      <c r="V55" s="83">
        <v>0</v>
      </c>
      <c r="W55" s="122">
        <v>0</v>
      </c>
      <c r="X55" s="122">
        <v>0</v>
      </c>
      <c r="Y55" s="117">
        <v>0</v>
      </c>
      <c r="Z55" s="118">
        <v>0</v>
      </c>
      <c r="AA55" s="83">
        <v>3</v>
      </c>
      <c r="AB55" s="83">
        <v>0</v>
      </c>
      <c r="AC55" s="83">
        <v>5</v>
      </c>
      <c r="AD55" s="83">
        <v>0</v>
      </c>
      <c r="AE55" s="83">
        <v>0</v>
      </c>
      <c r="AF55" s="83">
        <v>0</v>
      </c>
      <c r="AG55" s="83">
        <v>2</v>
      </c>
      <c r="AH55" s="83">
        <v>0</v>
      </c>
      <c r="AI55" s="122">
        <v>0</v>
      </c>
      <c r="AJ55" s="122">
        <v>0</v>
      </c>
      <c r="AK55" s="122">
        <v>0</v>
      </c>
      <c r="AL55" s="95">
        <f t="shared" si="2"/>
        <v>0</v>
      </c>
      <c r="AM55" s="123">
        <f t="shared" si="3"/>
        <v>0</v>
      </c>
      <c r="AN55" s="124">
        <f t="shared" si="4"/>
        <v>0</v>
      </c>
      <c r="AO55" s="124">
        <f t="shared" si="5"/>
        <v>0</v>
      </c>
    </row>
    <row r="56" spans="1:41" s="124" customFormat="1" ht="11.25">
      <c r="A56" s="95" t="s">
        <v>34</v>
      </c>
      <c r="B56" s="117" t="s">
        <v>172</v>
      </c>
      <c r="C56" s="118">
        <v>208</v>
      </c>
      <c r="D56" s="83">
        <v>107</v>
      </c>
      <c r="E56" s="83">
        <v>46</v>
      </c>
      <c r="F56" s="83">
        <v>1</v>
      </c>
      <c r="G56" s="83">
        <v>152</v>
      </c>
      <c r="H56" s="119">
        <v>0.7307692307692307</v>
      </c>
      <c r="I56" s="83">
        <v>0</v>
      </c>
      <c r="J56" s="83">
        <v>3</v>
      </c>
      <c r="K56" s="83">
        <v>149</v>
      </c>
      <c r="L56" s="120">
        <v>0.7163461538461539</v>
      </c>
      <c r="M56" s="121">
        <v>8</v>
      </c>
      <c r="N56" s="118">
        <v>3</v>
      </c>
      <c r="O56" s="83">
        <v>13</v>
      </c>
      <c r="P56" s="83">
        <v>1</v>
      </c>
      <c r="Q56" s="83">
        <v>62</v>
      </c>
      <c r="R56" s="83">
        <v>47</v>
      </c>
      <c r="S56" s="83">
        <v>1</v>
      </c>
      <c r="T56" s="83">
        <v>3</v>
      </c>
      <c r="U56" s="83">
        <v>19</v>
      </c>
      <c r="V56" s="83">
        <v>0</v>
      </c>
      <c r="W56" s="122">
        <v>0</v>
      </c>
      <c r="X56" s="122">
        <v>0</v>
      </c>
      <c r="Y56" s="117">
        <v>0</v>
      </c>
      <c r="Z56" s="118">
        <v>0</v>
      </c>
      <c r="AA56" s="83">
        <v>0</v>
      </c>
      <c r="AB56" s="83">
        <v>0</v>
      </c>
      <c r="AC56" s="83">
        <v>4</v>
      </c>
      <c r="AD56" s="83">
        <v>3</v>
      </c>
      <c r="AE56" s="83">
        <v>0</v>
      </c>
      <c r="AF56" s="83">
        <v>0</v>
      </c>
      <c r="AG56" s="83">
        <v>1</v>
      </c>
      <c r="AH56" s="83">
        <v>0</v>
      </c>
      <c r="AI56" s="122">
        <v>0</v>
      </c>
      <c r="AJ56" s="122">
        <v>0</v>
      </c>
      <c r="AK56" s="122">
        <v>0</v>
      </c>
      <c r="AL56" s="95">
        <f t="shared" si="2"/>
        <v>0</v>
      </c>
      <c r="AM56" s="123">
        <f t="shared" si="3"/>
        <v>0</v>
      </c>
      <c r="AN56" s="124">
        <f t="shared" si="4"/>
        <v>0</v>
      </c>
      <c r="AO56" s="124">
        <f t="shared" si="5"/>
        <v>0</v>
      </c>
    </row>
    <row r="57" spans="1:41" s="124" customFormat="1" ht="11.25">
      <c r="A57" s="95" t="s">
        <v>34</v>
      </c>
      <c r="B57" s="117" t="s">
        <v>99</v>
      </c>
      <c r="C57" s="118">
        <v>538</v>
      </c>
      <c r="D57" s="83">
        <v>149</v>
      </c>
      <c r="E57" s="83">
        <v>241</v>
      </c>
      <c r="F57" s="83">
        <v>3</v>
      </c>
      <c r="G57" s="83">
        <v>387</v>
      </c>
      <c r="H57" s="119">
        <v>0.7193308550185874</v>
      </c>
      <c r="I57" s="83">
        <v>7</v>
      </c>
      <c r="J57" s="83">
        <v>4</v>
      </c>
      <c r="K57" s="83">
        <v>376</v>
      </c>
      <c r="L57" s="120">
        <v>0.6988847583643123</v>
      </c>
      <c r="M57" s="121">
        <v>10</v>
      </c>
      <c r="N57" s="118">
        <v>2</v>
      </c>
      <c r="O57" s="83">
        <v>71</v>
      </c>
      <c r="P57" s="83">
        <v>4</v>
      </c>
      <c r="Q57" s="83">
        <v>104</v>
      </c>
      <c r="R57" s="83">
        <v>75</v>
      </c>
      <c r="S57" s="83">
        <v>29</v>
      </c>
      <c r="T57" s="83">
        <v>21</v>
      </c>
      <c r="U57" s="83">
        <v>70</v>
      </c>
      <c r="V57" s="83">
        <v>0</v>
      </c>
      <c r="W57" s="122">
        <v>0</v>
      </c>
      <c r="X57" s="122">
        <v>0</v>
      </c>
      <c r="Y57" s="117">
        <v>0</v>
      </c>
      <c r="Z57" s="118">
        <v>0</v>
      </c>
      <c r="AA57" s="83">
        <v>2</v>
      </c>
      <c r="AB57" s="83">
        <v>0</v>
      </c>
      <c r="AC57" s="83">
        <v>3</v>
      </c>
      <c r="AD57" s="83">
        <v>2</v>
      </c>
      <c r="AE57" s="83">
        <v>1</v>
      </c>
      <c r="AF57" s="83">
        <v>0</v>
      </c>
      <c r="AG57" s="83">
        <v>2</v>
      </c>
      <c r="AH57" s="83">
        <v>0</v>
      </c>
      <c r="AI57" s="122">
        <v>0</v>
      </c>
      <c r="AJ57" s="122">
        <v>0</v>
      </c>
      <c r="AK57" s="122">
        <v>0</v>
      </c>
      <c r="AL57" s="95">
        <f t="shared" si="2"/>
        <v>0</v>
      </c>
      <c r="AM57" s="123">
        <f t="shared" si="3"/>
        <v>0</v>
      </c>
      <c r="AN57" s="124">
        <f t="shared" si="4"/>
        <v>0</v>
      </c>
      <c r="AO57" s="124">
        <f t="shared" si="5"/>
        <v>0</v>
      </c>
    </row>
    <row r="58" spans="1:41" s="124" customFormat="1" ht="11.25">
      <c r="A58" s="95" t="s">
        <v>34</v>
      </c>
      <c r="B58" s="117" t="s">
        <v>100</v>
      </c>
      <c r="C58" s="118">
        <v>398</v>
      </c>
      <c r="D58" s="83">
        <v>138</v>
      </c>
      <c r="E58" s="83">
        <v>128</v>
      </c>
      <c r="F58" s="83">
        <v>5</v>
      </c>
      <c r="G58" s="83">
        <v>261</v>
      </c>
      <c r="H58" s="119">
        <v>0.6557788944723618</v>
      </c>
      <c r="I58" s="83">
        <v>1</v>
      </c>
      <c r="J58" s="83">
        <v>5</v>
      </c>
      <c r="K58" s="83">
        <v>255</v>
      </c>
      <c r="L58" s="120">
        <v>0.6407035175879398</v>
      </c>
      <c r="M58" s="121">
        <v>10</v>
      </c>
      <c r="N58" s="118">
        <v>3</v>
      </c>
      <c r="O58" s="83">
        <v>56</v>
      </c>
      <c r="P58" s="83">
        <v>2</v>
      </c>
      <c r="Q58" s="83">
        <v>84</v>
      </c>
      <c r="R58" s="83">
        <v>66</v>
      </c>
      <c r="S58" s="83">
        <v>5</v>
      </c>
      <c r="T58" s="83">
        <v>4</v>
      </c>
      <c r="U58" s="83">
        <v>35</v>
      </c>
      <c r="V58" s="83">
        <v>0</v>
      </c>
      <c r="W58" s="122">
        <v>0</v>
      </c>
      <c r="X58" s="122">
        <v>0</v>
      </c>
      <c r="Y58" s="117">
        <v>0</v>
      </c>
      <c r="Z58" s="118">
        <v>0</v>
      </c>
      <c r="AA58" s="83">
        <v>2</v>
      </c>
      <c r="AB58" s="83">
        <v>0</v>
      </c>
      <c r="AC58" s="83">
        <v>4</v>
      </c>
      <c r="AD58" s="83">
        <v>3</v>
      </c>
      <c r="AE58" s="83">
        <v>0</v>
      </c>
      <c r="AF58" s="83">
        <v>0</v>
      </c>
      <c r="AG58" s="83">
        <v>1</v>
      </c>
      <c r="AH58" s="83">
        <v>0</v>
      </c>
      <c r="AI58" s="122">
        <v>0</v>
      </c>
      <c r="AJ58" s="122">
        <v>0</v>
      </c>
      <c r="AK58" s="122">
        <v>0</v>
      </c>
      <c r="AL58" s="95">
        <f t="shared" si="2"/>
        <v>0</v>
      </c>
      <c r="AM58" s="123">
        <f t="shared" si="3"/>
        <v>0</v>
      </c>
      <c r="AN58" s="124">
        <f t="shared" si="4"/>
        <v>0</v>
      </c>
      <c r="AO58" s="124">
        <f t="shared" si="5"/>
        <v>0</v>
      </c>
    </row>
    <row r="59" spans="1:41" s="124" customFormat="1" ht="11.25">
      <c r="A59" s="95" t="s">
        <v>34</v>
      </c>
      <c r="B59" s="117" t="s">
        <v>149</v>
      </c>
      <c r="C59" s="118">
        <v>597</v>
      </c>
      <c r="D59" s="83">
        <v>354</v>
      </c>
      <c r="E59" s="83">
        <v>75</v>
      </c>
      <c r="F59" s="83">
        <v>2</v>
      </c>
      <c r="G59" s="83">
        <v>427</v>
      </c>
      <c r="H59" s="119">
        <v>0.7152428810720268</v>
      </c>
      <c r="I59" s="83">
        <v>17</v>
      </c>
      <c r="J59" s="83">
        <v>6</v>
      </c>
      <c r="K59" s="83">
        <v>404</v>
      </c>
      <c r="L59" s="120">
        <v>0.6767169179229481</v>
      </c>
      <c r="M59" s="121">
        <v>10</v>
      </c>
      <c r="N59" s="118">
        <v>5</v>
      </c>
      <c r="O59" s="83">
        <v>24</v>
      </c>
      <c r="P59" s="83">
        <v>1</v>
      </c>
      <c r="Q59" s="83">
        <v>217</v>
      </c>
      <c r="R59" s="83">
        <v>109</v>
      </c>
      <c r="S59" s="83">
        <v>9</v>
      </c>
      <c r="T59" s="83">
        <v>14</v>
      </c>
      <c r="U59" s="83">
        <v>25</v>
      </c>
      <c r="V59" s="83">
        <v>0</v>
      </c>
      <c r="W59" s="122">
        <v>0</v>
      </c>
      <c r="X59" s="122">
        <v>0</v>
      </c>
      <c r="Y59" s="117">
        <v>0</v>
      </c>
      <c r="Z59" s="118">
        <v>0</v>
      </c>
      <c r="AA59" s="83">
        <v>0</v>
      </c>
      <c r="AB59" s="83">
        <v>0</v>
      </c>
      <c r="AC59" s="83">
        <v>7</v>
      </c>
      <c r="AD59" s="83">
        <v>3</v>
      </c>
      <c r="AE59" s="83">
        <v>0</v>
      </c>
      <c r="AF59" s="83">
        <v>0</v>
      </c>
      <c r="AG59" s="83">
        <v>0</v>
      </c>
      <c r="AH59" s="83">
        <v>0</v>
      </c>
      <c r="AI59" s="122">
        <v>0</v>
      </c>
      <c r="AJ59" s="122">
        <v>0</v>
      </c>
      <c r="AK59" s="117">
        <v>0</v>
      </c>
      <c r="AL59" s="95">
        <f t="shared" si="2"/>
        <v>0</v>
      </c>
      <c r="AM59" s="123">
        <f t="shared" si="3"/>
        <v>0</v>
      </c>
      <c r="AN59" s="124">
        <f t="shared" si="4"/>
        <v>0</v>
      </c>
      <c r="AO59" s="124">
        <f t="shared" si="5"/>
        <v>0</v>
      </c>
    </row>
    <row r="60" spans="1:41" s="124" customFormat="1" ht="11.25">
      <c r="A60" s="95" t="s">
        <v>35</v>
      </c>
      <c r="B60" s="117" t="s">
        <v>101</v>
      </c>
      <c r="C60" s="118">
        <v>736</v>
      </c>
      <c r="D60" s="83">
        <v>351</v>
      </c>
      <c r="E60" s="83">
        <v>146</v>
      </c>
      <c r="F60" s="83">
        <v>3</v>
      </c>
      <c r="G60" s="83">
        <v>494</v>
      </c>
      <c r="H60" s="119">
        <v>0.6711956521739131</v>
      </c>
      <c r="I60" s="83">
        <v>8</v>
      </c>
      <c r="J60" s="83">
        <v>8</v>
      </c>
      <c r="K60" s="83">
        <v>478</v>
      </c>
      <c r="L60" s="120">
        <v>0.6494565217391305</v>
      </c>
      <c r="M60" s="121">
        <v>10</v>
      </c>
      <c r="N60" s="118">
        <v>4</v>
      </c>
      <c r="O60" s="83">
        <v>78</v>
      </c>
      <c r="P60" s="83">
        <v>9</v>
      </c>
      <c r="Q60" s="83">
        <v>115</v>
      </c>
      <c r="R60" s="83">
        <v>133</v>
      </c>
      <c r="S60" s="83">
        <v>6</v>
      </c>
      <c r="T60" s="83">
        <v>14</v>
      </c>
      <c r="U60" s="83">
        <v>119</v>
      </c>
      <c r="V60" s="83">
        <v>0</v>
      </c>
      <c r="W60" s="122">
        <v>0</v>
      </c>
      <c r="X60" s="122">
        <v>0</v>
      </c>
      <c r="Y60" s="117">
        <v>0</v>
      </c>
      <c r="Z60" s="118">
        <v>0</v>
      </c>
      <c r="AA60" s="83">
        <v>2</v>
      </c>
      <c r="AB60" s="83">
        <v>0</v>
      </c>
      <c r="AC60" s="83">
        <v>2</v>
      </c>
      <c r="AD60" s="83">
        <v>3</v>
      </c>
      <c r="AE60" s="83">
        <v>0</v>
      </c>
      <c r="AF60" s="83">
        <v>0</v>
      </c>
      <c r="AG60" s="83">
        <v>3</v>
      </c>
      <c r="AH60" s="83">
        <v>0</v>
      </c>
      <c r="AI60" s="122">
        <v>0</v>
      </c>
      <c r="AJ60" s="122">
        <v>0</v>
      </c>
      <c r="AK60" s="117">
        <v>0</v>
      </c>
      <c r="AL60" s="95">
        <f t="shared" si="2"/>
        <v>0</v>
      </c>
      <c r="AM60" s="123">
        <f t="shared" si="3"/>
        <v>0</v>
      </c>
      <c r="AN60" s="124">
        <f t="shared" si="4"/>
        <v>0</v>
      </c>
      <c r="AO60" s="124">
        <f t="shared" si="5"/>
        <v>0</v>
      </c>
    </row>
    <row r="61" spans="1:41" s="124" customFormat="1" ht="11.25">
      <c r="A61" s="95" t="s">
        <v>34</v>
      </c>
      <c r="B61" s="117" t="s">
        <v>102</v>
      </c>
      <c r="C61" s="118">
        <v>402</v>
      </c>
      <c r="D61" s="83">
        <v>281</v>
      </c>
      <c r="E61" s="83">
        <v>27</v>
      </c>
      <c r="F61" s="83">
        <v>2</v>
      </c>
      <c r="G61" s="83">
        <v>306</v>
      </c>
      <c r="H61" s="119">
        <v>0.7611940298507462</v>
      </c>
      <c r="I61" s="83">
        <v>6</v>
      </c>
      <c r="J61" s="83">
        <v>2</v>
      </c>
      <c r="K61" s="83">
        <v>298</v>
      </c>
      <c r="L61" s="120">
        <v>0.7412935323383084</v>
      </c>
      <c r="M61" s="121">
        <v>10</v>
      </c>
      <c r="N61" s="118">
        <v>7</v>
      </c>
      <c r="O61" s="83">
        <v>20</v>
      </c>
      <c r="P61" s="83">
        <v>1</v>
      </c>
      <c r="Q61" s="83">
        <v>131</v>
      </c>
      <c r="R61" s="83">
        <v>93</v>
      </c>
      <c r="S61" s="83">
        <v>5</v>
      </c>
      <c r="T61" s="83">
        <v>4</v>
      </c>
      <c r="U61" s="83">
        <v>37</v>
      </c>
      <c r="V61" s="83">
        <v>0</v>
      </c>
      <c r="W61" s="122">
        <v>0</v>
      </c>
      <c r="X61" s="122">
        <v>0</v>
      </c>
      <c r="Y61" s="117">
        <v>0</v>
      </c>
      <c r="Z61" s="118">
        <v>0</v>
      </c>
      <c r="AA61" s="83">
        <v>0</v>
      </c>
      <c r="AB61" s="83">
        <v>0</v>
      </c>
      <c r="AC61" s="83">
        <v>5</v>
      </c>
      <c r="AD61" s="83">
        <v>4</v>
      </c>
      <c r="AE61" s="83">
        <v>0</v>
      </c>
      <c r="AF61" s="83">
        <v>0</v>
      </c>
      <c r="AG61" s="83">
        <v>1</v>
      </c>
      <c r="AH61" s="83">
        <v>0</v>
      </c>
      <c r="AI61" s="122">
        <v>0</v>
      </c>
      <c r="AJ61" s="122">
        <v>0</v>
      </c>
      <c r="AK61" s="117">
        <v>0</v>
      </c>
      <c r="AL61" s="95">
        <f t="shared" si="2"/>
        <v>0</v>
      </c>
      <c r="AM61" s="123">
        <f t="shared" si="3"/>
        <v>0</v>
      </c>
      <c r="AN61" s="124">
        <f t="shared" si="4"/>
        <v>0</v>
      </c>
      <c r="AO61" s="124">
        <f t="shared" si="5"/>
        <v>0</v>
      </c>
    </row>
    <row r="62" spans="1:41" s="124" customFormat="1" ht="11.25">
      <c r="A62" s="95" t="s">
        <v>34</v>
      </c>
      <c r="B62" s="117">
        <v>61</v>
      </c>
      <c r="C62" s="118">
        <v>223</v>
      </c>
      <c r="D62" s="83">
        <v>118</v>
      </c>
      <c r="E62" s="83">
        <v>82</v>
      </c>
      <c r="F62" s="83">
        <v>0</v>
      </c>
      <c r="G62" s="83">
        <v>200</v>
      </c>
      <c r="H62" s="119">
        <v>0.8968609865470852</v>
      </c>
      <c r="I62" s="83">
        <v>2</v>
      </c>
      <c r="J62" s="83">
        <v>4</v>
      </c>
      <c r="K62" s="83">
        <v>194</v>
      </c>
      <c r="L62" s="120">
        <v>0.8699551569506726</v>
      </c>
      <c r="M62" s="121">
        <v>8</v>
      </c>
      <c r="N62" s="118">
        <v>1</v>
      </c>
      <c r="O62" s="83">
        <v>43</v>
      </c>
      <c r="P62" s="83">
        <v>3</v>
      </c>
      <c r="Q62" s="83">
        <v>29</v>
      </c>
      <c r="R62" s="83">
        <v>45</v>
      </c>
      <c r="S62" s="83">
        <v>2</v>
      </c>
      <c r="T62" s="83">
        <v>5</v>
      </c>
      <c r="U62" s="83">
        <v>66</v>
      </c>
      <c r="V62" s="83">
        <v>0</v>
      </c>
      <c r="W62" s="122">
        <v>0</v>
      </c>
      <c r="X62" s="122">
        <v>0</v>
      </c>
      <c r="Y62" s="117">
        <v>0</v>
      </c>
      <c r="Z62" s="118">
        <v>0</v>
      </c>
      <c r="AA62" s="83">
        <v>2</v>
      </c>
      <c r="AB62" s="83">
        <v>0</v>
      </c>
      <c r="AC62" s="83">
        <v>1</v>
      </c>
      <c r="AD62" s="83">
        <v>2</v>
      </c>
      <c r="AE62" s="83">
        <v>0</v>
      </c>
      <c r="AF62" s="83">
        <v>0</v>
      </c>
      <c r="AG62" s="83">
        <v>3</v>
      </c>
      <c r="AH62" s="83">
        <v>0</v>
      </c>
      <c r="AI62" s="122">
        <v>0</v>
      </c>
      <c r="AJ62" s="122">
        <v>0</v>
      </c>
      <c r="AK62" s="117">
        <v>0</v>
      </c>
      <c r="AL62" s="95">
        <f t="shared" si="2"/>
        <v>0</v>
      </c>
      <c r="AM62" s="123">
        <f t="shared" si="3"/>
        <v>0</v>
      </c>
      <c r="AN62" s="124">
        <f t="shared" si="4"/>
        <v>0</v>
      </c>
      <c r="AO62" s="124">
        <f t="shared" si="5"/>
        <v>0</v>
      </c>
    </row>
    <row r="63" spans="1:41" s="124" customFormat="1" ht="11.25">
      <c r="A63" s="95" t="s">
        <v>34</v>
      </c>
      <c r="B63" s="134" t="s">
        <v>103</v>
      </c>
      <c r="C63" s="118">
        <v>720</v>
      </c>
      <c r="D63" s="83">
        <v>420</v>
      </c>
      <c r="E63" s="83">
        <v>114</v>
      </c>
      <c r="F63" s="83">
        <v>3</v>
      </c>
      <c r="G63" s="83">
        <v>531</v>
      </c>
      <c r="H63" s="119">
        <v>0.7375</v>
      </c>
      <c r="I63" s="83">
        <v>0</v>
      </c>
      <c r="J63" s="83">
        <v>12</v>
      </c>
      <c r="K63" s="83">
        <v>519</v>
      </c>
      <c r="L63" s="120">
        <v>0.7208333333333333</v>
      </c>
      <c r="M63" s="121">
        <v>10</v>
      </c>
      <c r="N63" s="118">
        <v>4</v>
      </c>
      <c r="O63" s="83">
        <v>25</v>
      </c>
      <c r="P63" s="83">
        <v>6</v>
      </c>
      <c r="Q63" s="83">
        <v>131</v>
      </c>
      <c r="R63" s="83">
        <v>244</v>
      </c>
      <c r="S63" s="83">
        <v>8</v>
      </c>
      <c r="T63" s="83">
        <v>3</v>
      </c>
      <c r="U63" s="83">
        <v>98</v>
      </c>
      <c r="V63" s="83">
        <v>0</v>
      </c>
      <c r="W63" s="122">
        <v>0</v>
      </c>
      <c r="X63" s="122">
        <v>0</v>
      </c>
      <c r="Y63" s="117">
        <v>0</v>
      </c>
      <c r="Z63" s="118">
        <v>0</v>
      </c>
      <c r="AA63" s="83">
        <v>0</v>
      </c>
      <c r="AB63" s="83">
        <v>0</v>
      </c>
      <c r="AC63" s="83">
        <v>3</v>
      </c>
      <c r="AD63" s="83">
        <v>5</v>
      </c>
      <c r="AE63" s="83">
        <v>0</v>
      </c>
      <c r="AF63" s="83">
        <v>0</v>
      </c>
      <c r="AG63" s="83">
        <v>2</v>
      </c>
      <c r="AH63" s="83">
        <v>0</v>
      </c>
      <c r="AI63" s="122">
        <v>0</v>
      </c>
      <c r="AJ63" s="122">
        <v>0</v>
      </c>
      <c r="AK63" s="117">
        <v>0</v>
      </c>
      <c r="AL63" s="95">
        <f t="shared" si="2"/>
        <v>0</v>
      </c>
      <c r="AM63" s="123">
        <f t="shared" si="3"/>
        <v>0</v>
      </c>
      <c r="AN63" s="124">
        <f t="shared" si="4"/>
        <v>0</v>
      </c>
      <c r="AO63" s="124">
        <f t="shared" si="5"/>
        <v>0</v>
      </c>
    </row>
    <row r="64" spans="1:41" s="124" customFormat="1" ht="11.25">
      <c r="A64" s="95" t="s">
        <v>34</v>
      </c>
      <c r="B64" s="117" t="s">
        <v>104</v>
      </c>
      <c r="C64" s="118">
        <v>385</v>
      </c>
      <c r="D64" s="83">
        <v>188</v>
      </c>
      <c r="E64" s="83">
        <v>89</v>
      </c>
      <c r="F64" s="83">
        <v>6</v>
      </c>
      <c r="G64" s="83">
        <v>271</v>
      </c>
      <c r="H64" s="119">
        <v>0.7038961038961039</v>
      </c>
      <c r="I64" s="83">
        <v>9</v>
      </c>
      <c r="J64" s="83">
        <v>3</v>
      </c>
      <c r="K64" s="83">
        <v>259</v>
      </c>
      <c r="L64" s="120">
        <v>0.6727272727272727</v>
      </c>
      <c r="M64" s="121">
        <v>10</v>
      </c>
      <c r="N64" s="118">
        <v>4</v>
      </c>
      <c r="O64" s="83">
        <v>31</v>
      </c>
      <c r="P64" s="83">
        <v>6</v>
      </c>
      <c r="Q64" s="83">
        <v>95</v>
      </c>
      <c r="R64" s="83">
        <v>62</v>
      </c>
      <c r="S64" s="83">
        <v>3</v>
      </c>
      <c r="T64" s="83">
        <v>5</v>
      </c>
      <c r="U64" s="83">
        <v>53</v>
      </c>
      <c r="V64" s="83">
        <v>0</v>
      </c>
      <c r="W64" s="122">
        <v>0</v>
      </c>
      <c r="X64" s="122">
        <v>0</v>
      </c>
      <c r="Y64" s="117">
        <v>0</v>
      </c>
      <c r="Z64" s="118">
        <v>0</v>
      </c>
      <c r="AA64" s="83">
        <v>1</v>
      </c>
      <c r="AB64" s="83">
        <v>0</v>
      </c>
      <c r="AC64" s="83">
        <v>4</v>
      </c>
      <c r="AD64" s="83">
        <v>3</v>
      </c>
      <c r="AE64" s="83">
        <v>0</v>
      </c>
      <c r="AF64" s="83">
        <v>0</v>
      </c>
      <c r="AG64" s="83">
        <v>2</v>
      </c>
      <c r="AH64" s="83">
        <v>0</v>
      </c>
      <c r="AI64" s="122">
        <v>0</v>
      </c>
      <c r="AJ64" s="122">
        <v>0</v>
      </c>
      <c r="AK64" s="117">
        <v>0</v>
      </c>
      <c r="AL64" s="95">
        <f t="shared" si="2"/>
        <v>0</v>
      </c>
      <c r="AM64" s="123">
        <f t="shared" si="3"/>
        <v>0</v>
      </c>
      <c r="AN64" s="124">
        <f t="shared" si="4"/>
        <v>0</v>
      </c>
      <c r="AO64" s="124">
        <f t="shared" si="5"/>
        <v>0</v>
      </c>
    </row>
    <row r="65" spans="1:41" s="156" customFormat="1" ht="11.25">
      <c r="A65" s="87" t="s">
        <v>35</v>
      </c>
      <c r="B65" s="88" t="s">
        <v>105</v>
      </c>
      <c r="C65" s="89">
        <v>446</v>
      </c>
      <c r="D65" s="84">
        <v>263</v>
      </c>
      <c r="E65" s="84">
        <v>55</v>
      </c>
      <c r="F65" s="84">
        <v>0</v>
      </c>
      <c r="G65" s="84">
        <v>318</v>
      </c>
      <c r="H65" s="85">
        <v>0.7130044843049327</v>
      </c>
      <c r="I65" s="84">
        <v>5</v>
      </c>
      <c r="J65" s="84">
        <v>3</v>
      </c>
      <c r="K65" s="86">
        <v>310</v>
      </c>
      <c r="L65" s="90">
        <v>0.695067264573991</v>
      </c>
      <c r="M65" s="91">
        <v>10</v>
      </c>
      <c r="N65" s="92">
        <v>5</v>
      </c>
      <c r="O65" s="86">
        <v>43</v>
      </c>
      <c r="P65" s="86">
        <v>3</v>
      </c>
      <c r="Q65" s="86">
        <v>96</v>
      </c>
      <c r="R65" s="86">
        <v>55</v>
      </c>
      <c r="S65" s="86">
        <v>13</v>
      </c>
      <c r="T65" s="86">
        <v>17</v>
      </c>
      <c r="U65" s="86">
        <v>78</v>
      </c>
      <c r="V65" s="84">
        <v>0</v>
      </c>
      <c r="W65" s="93">
        <v>0</v>
      </c>
      <c r="X65" s="93">
        <v>0</v>
      </c>
      <c r="Y65" s="94">
        <v>0</v>
      </c>
      <c r="Z65" s="89">
        <v>0</v>
      </c>
      <c r="AA65" s="84">
        <v>1</v>
      </c>
      <c r="AB65" s="84">
        <v>0</v>
      </c>
      <c r="AC65" s="84">
        <v>4</v>
      </c>
      <c r="AD65" s="84">
        <v>2</v>
      </c>
      <c r="AE65" s="84">
        <v>0</v>
      </c>
      <c r="AF65" s="84">
        <v>0</v>
      </c>
      <c r="AG65" s="84">
        <v>3</v>
      </c>
      <c r="AH65" s="84">
        <v>0</v>
      </c>
      <c r="AI65" s="93">
        <v>0</v>
      </c>
      <c r="AJ65" s="93">
        <v>0</v>
      </c>
      <c r="AK65" s="94">
        <v>0</v>
      </c>
      <c r="AL65" s="95">
        <f t="shared" si="2"/>
        <v>0</v>
      </c>
      <c r="AM65" s="123">
        <f t="shared" si="3"/>
        <v>0</v>
      </c>
      <c r="AN65" s="124">
        <f t="shared" si="4"/>
        <v>0</v>
      </c>
      <c r="AO65" s="124">
        <f t="shared" si="5"/>
        <v>0</v>
      </c>
    </row>
    <row r="66" spans="1:41" s="124" customFormat="1" ht="11.25">
      <c r="A66" s="95" t="s">
        <v>34</v>
      </c>
      <c r="B66" s="117" t="s">
        <v>77</v>
      </c>
      <c r="C66" s="118">
        <v>322</v>
      </c>
      <c r="D66" s="83">
        <v>177</v>
      </c>
      <c r="E66" s="83">
        <v>24</v>
      </c>
      <c r="F66" s="83">
        <v>0</v>
      </c>
      <c r="G66" s="83">
        <v>201</v>
      </c>
      <c r="H66" s="119">
        <v>0.6242236024844721</v>
      </c>
      <c r="I66" s="83">
        <v>4</v>
      </c>
      <c r="J66" s="83">
        <v>1</v>
      </c>
      <c r="K66" s="83">
        <v>196</v>
      </c>
      <c r="L66" s="120">
        <v>0.6086956521739131</v>
      </c>
      <c r="M66" s="121">
        <v>10</v>
      </c>
      <c r="N66" s="118">
        <v>1</v>
      </c>
      <c r="O66" s="83">
        <v>9</v>
      </c>
      <c r="P66" s="83">
        <v>0</v>
      </c>
      <c r="Q66" s="83">
        <v>67</v>
      </c>
      <c r="R66" s="83">
        <v>21</v>
      </c>
      <c r="S66" s="83">
        <v>20</v>
      </c>
      <c r="T66" s="83">
        <v>16</v>
      </c>
      <c r="U66" s="83">
        <v>62</v>
      </c>
      <c r="V66" s="83">
        <v>0</v>
      </c>
      <c r="W66" s="122">
        <v>0</v>
      </c>
      <c r="X66" s="122">
        <v>0</v>
      </c>
      <c r="Y66" s="117">
        <v>0</v>
      </c>
      <c r="Z66" s="118">
        <v>0</v>
      </c>
      <c r="AA66" s="83">
        <v>0</v>
      </c>
      <c r="AB66" s="83">
        <v>0</v>
      </c>
      <c r="AC66" s="83">
        <v>4</v>
      </c>
      <c r="AD66" s="83">
        <v>1</v>
      </c>
      <c r="AE66" s="83">
        <v>1</v>
      </c>
      <c r="AF66" s="83">
        <v>1</v>
      </c>
      <c r="AG66" s="83">
        <v>3</v>
      </c>
      <c r="AH66" s="83">
        <v>0</v>
      </c>
      <c r="AI66" s="122">
        <v>0</v>
      </c>
      <c r="AJ66" s="122">
        <v>0</v>
      </c>
      <c r="AK66" s="117">
        <v>0</v>
      </c>
      <c r="AL66" s="95">
        <f t="shared" si="2"/>
        <v>0</v>
      </c>
      <c r="AM66" s="123">
        <f t="shared" si="3"/>
        <v>0</v>
      </c>
      <c r="AN66" s="124">
        <f t="shared" si="4"/>
        <v>0</v>
      </c>
      <c r="AO66" s="124">
        <f t="shared" si="5"/>
        <v>0</v>
      </c>
    </row>
    <row r="67" spans="1:41" s="124" customFormat="1" ht="11.25">
      <c r="A67" s="95" t="s">
        <v>34</v>
      </c>
      <c r="B67" s="117" t="s">
        <v>106</v>
      </c>
      <c r="C67" s="118">
        <v>371</v>
      </c>
      <c r="D67" s="83">
        <v>204</v>
      </c>
      <c r="E67" s="83">
        <v>36</v>
      </c>
      <c r="F67" s="83">
        <v>0</v>
      </c>
      <c r="G67" s="83">
        <v>240</v>
      </c>
      <c r="H67" s="119">
        <v>0.6469002695417789</v>
      </c>
      <c r="I67" s="83">
        <v>5</v>
      </c>
      <c r="J67" s="83">
        <v>0</v>
      </c>
      <c r="K67" s="83">
        <v>235</v>
      </c>
      <c r="L67" s="120">
        <v>0.633423180592992</v>
      </c>
      <c r="M67" s="121">
        <v>10</v>
      </c>
      <c r="N67" s="118">
        <v>1</v>
      </c>
      <c r="O67" s="83">
        <v>15</v>
      </c>
      <c r="P67" s="83">
        <v>2</v>
      </c>
      <c r="Q67" s="83">
        <v>107</v>
      </c>
      <c r="R67" s="83">
        <v>53</v>
      </c>
      <c r="S67" s="83">
        <v>3</v>
      </c>
      <c r="T67" s="83">
        <v>26</v>
      </c>
      <c r="U67" s="83">
        <v>28</v>
      </c>
      <c r="V67" s="83">
        <v>0</v>
      </c>
      <c r="W67" s="122">
        <v>0</v>
      </c>
      <c r="X67" s="122">
        <v>0</v>
      </c>
      <c r="Y67" s="117">
        <v>0</v>
      </c>
      <c r="Z67" s="118">
        <v>0</v>
      </c>
      <c r="AA67" s="83">
        <v>0</v>
      </c>
      <c r="AB67" s="83">
        <v>0</v>
      </c>
      <c r="AC67" s="83">
        <v>6</v>
      </c>
      <c r="AD67" s="83">
        <v>2</v>
      </c>
      <c r="AE67" s="83">
        <v>0</v>
      </c>
      <c r="AF67" s="83">
        <v>1</v>
      </c>
      <c r="AG67" s="83">
        <v>1</v>
      </c>
      <c r="AH67" s="83">
        <v>0</v>
      </c>
      <c r="AI67" s="122">
        <v>0</v>
      </c>
      <c r="AJ67" s="122">
        <v>0</v>
      </c>
      <c r="AK67" s="117">
        <v>0</v>
      </c>
      <c r="AL67" s="95">
        <f t="shared" si="2"/>
        <v>0</v>
      </c>
      <c r="AM67" s="123">
        <f t="shared" si="3"/>
        <v>0</v>
      </c>
      <c r="AN67" s="124">
        <f t="shared" si="4"/>
        <v>0</v>
      </c>
      <c r="AO67" s="124">
        <f t="shared" si="5"/>
        <v>0</v>
      </c>
    </row>
    <row r="68" spans="1:41" s="124" customFormat="1" ht="11.25">
      <c r="A68" s="95" t="s">
        <v>34</v>
      </c>
      <c r="B68" s="117" t="s">
        <v>107</v>
      </c>
      <c r="C68" s="118">
        <v>282</v>
      </c>
      <c r="D68" s="83">
        <v>132</v>
      </c>
      <c r="E68" s="83">
        <v>79</v>
      </c>
      <c r="F68" s="83">
        <v>1</v>
      </c>
      <c r="G68" s="83">
        <v>210</v>
      </c>
      <c r="H68" s="119">
        <v>0.7446808510638298</v>
      </c>
      <c r="I68" s="83">
        <v>1</v>
      </c>
      <c r="J68" s="83">
        <v>2</v>
      </c>
      <c r="K68" s="83">
        <v>207</v>
      </c>
      <c r="L68" s="120">
        <v>0.7340425531914894</v>
      </c>
      <c r="M68" s="121">
        <v>10</v>
      </c>
      <c r="N68" s="118">
        <v>3</v>
      </c>
      <c r="O68" s="83">
        <v>23</v>
      </c>
      <c r="P68" s="83">
        <v>5</v>
      </c>
      <c r="Q68" s="83">
        <v>15</v>
      </c>
      <c r="R68" s="83">
        <v>92</v>
      </c>
      <c r="S68" s="83">
        <v>9</v>
      </c>
      <c r="T68" s="83">
        <v>3</v>
      </c>
      <c r="U68" s="83">
        <v>57</v>
      </c>
      <c r="V68" s="83">
        <v>0</v>
      </c>
      <c r="W68" s="122">
        <v>0</v>
      </c>
      <c r="X68" s="122">
        <v>0</v>
      </c>
      <c r="Y68" s="117">
        <v>0</v>
      </c>
      <c r="Z68" s="118">
        <v>0</v>
      </c>
      <c r="AA68" s="83">
        <v>1</v>
      </c>
      <c r="AB68" s="83">
        <v>0</v>
      </c>
      <c r="AC68" s="83">
        <v>0</v>
      </c>
      <c r="AD68" s="83">
        <v>6</v>
      </c>
      <c r="AE68" s="83">
        <v>0</v>
      </c>
      <c r="AF68" s="83">
        <v>0</v>
      </c>
      <c r="AG68" s="83">
        <v>3</v>
      </c>
      <c r="AH68" s="83">
        <v>0</v>
      </c>
      <c r="AI68" s="122">
        <v>0</v>
      </c>
      <c r="AJ68" s="122">
        <v>0</v>
      </c>
      <c r="AK68" s="117">
        <v>0</v>
      </c>
      <c r="AL68" s="95">
        <f aca="true" t="shared" si="6" ref="AL68:AL90">V68+W68+X68+Y68</f>
        <v>0</v>
      </c>
      <c r="AM68" s="123">
        <f aca="true" t="shared" si="7" ref="AM68:AM90">AH68+AI68+AJ68+AK68</f>
        <v>0</v>
      </c>
      <c r="AN68" s="124">
        <f aca="true" t="shared" si="8" ref="AN68:AN94">N68+O68+P68+Q68+R68+S68+T68+U68+V68+W68+X68+Y68-K68</f>
        <v>0</v>
      </c>
      <c r="AO68" s="124">
        <f aca="true" t="shared" si="9" ref="AO68:AO94">Z68+AA68+AB68+AC68+AD68+AE68+AF68+AG68+AH68+AI68+AJ68+AK68-M68</f>
        <v>0</v>
      </c>
    </row>
    <row r="69" spans="1:41" s="124" customFormat="1" ht="11.25">
      <c r="A69" s="95" t="s">
        <v>34</v>
      </c>
      <c r="B69" s="117" t="s">
        <v>151</v>
      </c>
      <c r="C69" s="118">
        <v>367</v>
      </c>
      <c r="D69" s="83">
        <v>246</v>
      </c>
      <c r="E69" s="83">
        <v>24</v>
      </c>
      <c r="F69" s="83">
        <v>1</v>
      </c>
      <c r="G69" s="83">
        <v>269</v>
      </c>
      <c r="H69" s="119">
        <v>0.7329700272479565</v>
      </c>
      <c r="I69" s="83">
        <v>2</v>
      </c>
      <c r="J69" s="83">
        <v>3</v>
      </c>
      <c r="K69" s="83">
        <v>264</v>
      </c>
      <c r="L69" s="120">
        <v>0.7193460490463215</v>
      </c>
      <c r="M69" s="121">
        <v>10</v>
      </c>
      <c r="N69" s="118">
        <v>3</v>
      </c>
      <c r="O69" s="83">
        <v>28</v>
      </c>
      <c r="P69" s="83">
        <v>5</v>
      </c>
      <c r="Q69" s="83">
        <v>24</v>
      </c>
      <c r="R69" s="83">
        <v>154</v>
      </c>
      <c r="S69" s="83">
        <v>0</v>
      </c>
      <c r="T69" s="83">
        <v>8</v>
      </c>
      <c r="U69" s="83">
        <v>42</v>
      </c>
      <c r="V69" s="83">
        <v>0</v>
      </c>
      <c r="W69" s="122">
        <v>0</v>
      </c>
      <c r="X69" s="122">
        <v>0</v>
      </c>
      <c r="Y69" s="117">
        <v>0</v>
      </c>
      <c r="Z69" s="118">
        <v>0</v>
      </c>
      <c r="AA69" s="83">
        <v>1</v>
      </c>
      <c r="AB69" s="83">
        <v>0</v>
      </c>
      <c r="AC69" s="83">
        <v>1</v>
      </c>
      <c r="AD69" s="83">
        <v>7</v>
      </c>
      <c r="AE69" s="83">
        <v>0</v>
      </c>
      <c r="AF69" s="83">
        <v>0</v>
      </c>
      <c r="AG69" s="83">
        <v>1</v>
      </c>
      <c r="AH69" s="83">
        <v>0</v>
      </c>
      <c r="AI69" s="122">
        <v>0</v>
      </c>
      <c r="AJ69" s="122">
        <v>0</v>
      </c>
      <c r="AK69" s="117">
        <v>0</v>
      </c>
      <c r="AL69" s="95">
        <f t="shared" si="6"/>
        <v>0</v>
      </c>
      <c r="AM69" s="123">
        <f t="shared" si="7"/>
        <v>0</v>
      </c>
      <c r="AN69" s="124">
        <f t="shared" si="8"/>
        <v>0</v>
      </c>
      <c r="AO69" s="124">
        <f t="shared" si="9"/>
        <v>0</v>
      </c>
    </row>
    <row r="70" spans="1:41" s="124" customFormat="1" ht="11.25">
      <c r="A70" s="95" t="s">
        <v>34</v>
      </c>
      <c r="B70" s="117" t="s">
        <v>108</v>
      </c>
      <c r="C70" s="118">
        <v>404</v>
      </c>
      <c r="D70" s="83">
        <v>142</v>
      </c>
      <c r="E70" s="83">
        <v>126</v>
      </c>
      <c r="F70" s="83">
        <v>35</v>
      </c>
      <c r="G70" s="83">
        <v>233</v>
      </c>
      <c r="H70" s="119">
        <v>0.5767326732673267</v>
      </c>
      <c r="I70" s="83">
        <v>2</v>
      </c>
      <c r="J70" s="83">
        <v>0</v>
      </c>
      <c r="K70" s="83">
        <v>231</v>
      </c>
      <c r="L70" s="120">
        <v>0.5717821782178217</v>
      </c>
      <c r="M70" s="121">
        <v>10</v>
      </c>
      <c r="N70" s="118">
        <v>2</v>
      </c>
      <c r="O70" s="83">
        <v>55</v>
      </c>
      <c r="P70" s="83">
        <v>0</v>
      </c>
      <c r="Q70" s="83">
        <v>75</v>
      </c>
      <c r="R70" s="83">
        <v>45</v>
      </c>
      <c r="S70" s="83">
        <v>2</v>
      </c>
      <c r="T70" s="83">
        <v>7</v>
      </c>
      <c r="U70" s="83">
        <v>45</v>
      </c>
      <c r="V70" s="83">
        <v>0</v>
      </c>
      <c r="W70" s="122">
        <v>0</v>
      </c>
      <c r="X70" s="122">
        <v>0</v>
      </c>
      <c r="Y70" s="117">
        <v>0</v>
      </c>
      <c r="Z70" s="118">
        <v>0</v>
      </c>
      <c r="AA70" s="83">
        <v>2</v>
      </c>
      <c r="AB70" s="83">
        <v>0</v>
      </c>
      <c r="AC70" s="83">
        <v>4</v>
      </c>
      <c r="AD70" s="83">
        <v>2</v>
      </c>
      <c r="AE70" s="83">
        <v>0</v>
      </c>
      <c r="AF70" s="83">
        <v>0</v>
      </c>
      <c r="AG70" s="83">
        <v>2</v>
      </c>
      <c r="AH70" s="83">
        <v>0</v>
      </c>
      <c r="AI70" s="122">
        <v>0</v>
      </c>
      <c r="AJ70" s="122">
        <v>0</v>
      </c>
      <c r="AK70" s="117">
        <v>0</v>
      </c>
      <c r="AL70" s="95">
        <f t="shared" si="6"/>
        <v>0</v>
      </c>
      <c r="AM70" s="123">
        <f t="shared" si="7"/>
        <v>0</v>
      </c>
      <c r="AN70" s="124">
        <f t="shared" si="8"/>
        <v>0</v>
      </c>
      <c r="AO70" s="124">
        <f t="shared" si="9"/>
        <v>0</v>
      </c>
    </row>
    <row r="71" spans="1:41" s="124" customFormat="1" ht="11.25">
      <c r="A71" s="95" t="s">
        <v>34</v>
      </c>
      <c r="B71" s="117" t="s">
        <v>152</v>
      </c>
      <c r="C71" s="118">
        <v>262</v>
      </c>
      <c r="D71" s="83">
        <v>108</v>
      </c>
      <c r="E71" s="83">
        <v>97</v>
      </c>
      <c r="F71" s="83">
        <v>5</v>
      </c>
      <c r="G71" s="83">
        <v>200</v>
      </c>
      <c r="H71" s="119">
        <v>0.7633587786259542</v>
      </c>
      <c r="I71" s="83">
        <v>4</v>
      </c>
      <c r="J71" s="83">
        <v>3</v>
      </c>
      <c r="K71" s="83">
        <v>193</v>
      </c>
      <c r="L71" s="120">
        <v>0.7366412213740458</v>
      </c>
      <c r="M71" s="121">
        <v>8</v>
      </c>
      <c r="N71" s="118">
        <v>3</v>
      </c>
      <c r="O71" s="83">
        <v>76</v>
      </c>
      <c r="P71" s="83">
        <v>1</v>
      </c>
      <c r="Q71" s="83">
        <v>46</v>
      </c>
      <c r="R71" s="83">
        <v>18</v>
      </c>
      <c r="S71" s="83">
        <v>0</v>
      </c>
      <c r="T71" s="83">
        <v>36</v>
      </c>
      <c r="U71" s="83">
        <v>13</v>
      </c>
      <c r="V71" s="83">
        <v>0</v>
      </c>
      <c r="W71" s="122">
        <v>0</v>
      </c>
      <c r="X71" s="122">
        <v>0</v>
      </c>
      <c r="Y71" s="117">
        <v>0</v>
      </c>
      <c r="Z71" s="118">
        <v>0</v>
      </c>
      <c r="AA71" s="83">
        <v>4</v>
      </c>
      <c r="AB71" s="83">
        <v>0</v>
      </c>
      <c r="AC71" s="83">
        <v>2</v>
      </c>
      <c r="AD71" s="83">
        <v>0</v>
      </c>
      <c r="AE71" s="83">
        <v>0</v>
      </c>
      <c r="AF71" s="83">
        <v>2</v>
      </c>
      <c r="AG71" s="83">
        <v>0</v>
      </c>
      <c r="AH71" s="83">
        <v>0</v>
      </c>
      <c r="AI71" s="122">
        <v>0</v>
      </c>
      <c r="AJ71" s="122">
        <v>0</v>
      </c>
      <c r="AK71" s="117">
        <v>0</v>
      </c>
      <c r="AL71" s="95">
        <f t="shared" si="6"/>
        <v>0</v>
      </c>
      <c r="AM71" s="123">
        <f t="shared" si="7"/>
        <v>0</v>
      </c>
      <c r="AN71" s="124">
        <f t="shared" si="8"/>
        <v>0</v>
      </c>
      <c r="AO71" s="124">
        <f t="shared" si="9"/>
        <v>0</v>
      </c>
    </row>
    <row r="72" spans="1:41" s="124" customFormat="1" ht="11.25">
      <c r="A72" s="95" t="s">
        <v>34</v>
      </c>
      <c r="B72" s="117" t="s">
        <v>109</v>
      </c>
      <c r="C72" s="118">
        <v>386</v>
      </c>
      <c r="D72" s="83">
        <v>270</v>
      </c>
      <c r="E72" s="83">
        <v>21</v>
      </c>
      <c r="F72" s="83">
        <v>0</v>
      </c>
      <c r="G72" s="83">
        <v>291</v>
      </c>
      <c r="H72" s="119">
        <v>0.7538860103626943</v>
      </c>
      <c r="I72" s="83">
        <v>7</v>
      </c>
      <c r="J72" s="83">
        <v>6</v>
      </c>
      <c r="K72" s="83">
        <v>278</v>
      </c>
      <c r="L72" s="120">
        <v>0.7202072538860104</v>
      </c>
      <c r="M72" s="121">
        <v>10</v>
      </c>
      <c r="N72" s="118">
        <v>2</v>
      </c>
      <c r="O72" s="83">
        <v>75</v>
      </c>
      <c r="P72" s="83">
        <v>6</v>
      </c>
      <c r="Q72" s="83">
        <v>65</v>
      </c>
      <c r="R72" s="83">
        <v>48</v>
      </c>
      <c r="S72" s="83">
        <v>15</v>
      </c>
      <c r="T72" s="83">
        <v>8</v>
      </c>
      <c r="U72" s="83">
        <v>59</v>
      </c>
      <c r="V72" s="83">
        <v>0</v>
      </c>
      <c r="W72" s="122">
        <v>0</v>
      </c>
      <c r="X72" s="122">
        <v>0</v>
      </c>
      <c r="Y72" s="117">
        <v>0</v>
      </c>
      <c r="Z72" s="118">
        <v>0</v>
      </c>
      <c r="AA72" s="83">
        <v>3</v>
      </c>
      <c r="AB72" s="83">
        <v>0</v>
      </c>
      <c r="AC72" s="83">
        <v>3</v>
      </c>
      <c r="AD72" s="83">
        <v>2</v>
      </c>
      <c r="AE72" s="83">
        <v>0</v>
      </c>
      <c r="AF72" s="83">
        <v>0</v>
      </c>
      <c r="AG72" s="83">
        <v>2</v>
      </c>
      <c r="AH72" s="83">
        <v>0</v>
      </c>
      <c r="AI72" s="122">
        <v>0</v>
      </c>
      <c r="AJ72" s="122">
        <v>0</v>
      </c>
      <c r="AK72" s="117">
        <v>0</v>
      </c>
      <c r="AL72" s="95">
        <f t="shared" si="6"/>
        <v>0</v>
      </c>
      <c r="AM72" s="123">
        <f t="shared" si="7"/>
        <v>0</v>
      </c>
      <c r="AN72" s="124">
        <f t="shared" si="8"/>
        <v>0</v>
      </c>
      <c r="AO72" s="124">
        <f t="shared" si="9"/>
        <v>0</v>
      </c>
    </row>
    <row r="73" spans="1:41" s="124" customFormat="1" ht="11.25">
      <c r="A73" s="95" t="s">
        <v>34</v>
      </c>
      <c r="B73" s="117" t="s">
        <v>110</v>
      </c>
      <c r="C73" s="118">
        <v>291</v>
      </c>
      <c r="D73" s="83">
        <v>153</v>
      </c>
      <c r="E73" s="83">
        <v>51</v>
      </c>
      <c r="F73" s="83">
        <v>0</v>
      </c>
      <c r="G73" s="83">
        <v>204</v>
      </c>
      <c r="H73" s="119">
        <v>0.7010309278350515</v>
      </c>
      <c r="I73" s="83">
        <v>4</v>
      </c>
      <c r="J73" s="83">
        <v>1</v>
      </c>
      <c r="K73" s="83">
        <v>199</v>
      </c>
      <c r="L73" s="120">
        <v>0.6838487972508591</v>
      </c>
      <c r="M73" s="121">
        <v>8</v>
      </c>
      <c r="N73" s="118">
        <v>4</v>
      </c>
      <c r="O73" s="83">
        <v>50</v>
      </c>
      <c r="P73" s="83">
        <v>0</v>
      </c>
      <c r="Q73" s="83">
        <v>69</v>
      </c>
      <c r="R73" s="83">
        <v>29</v>
      </c>
      <c r="S73" s="83">
        <v>3</v>
      </c>
      <c r="T73" s="83">
        <v>1</v>
      </c>
      <c r="U73" s="83">
        <v>43</v>
      </c>
      <c r="V73" s="83">
        <v>0</v>
      </c>
      <c r="W73" s="122">
        <v>0</v>
      </c>
      <c r="X73" s="122">
        <v>0</v>
      </c>
      <c r="Y73" s="117">
        <v>0</v>
      </c>
      <c r="Z73" s="118">
        <v>0</v>
      </c>
      <c r="AA73" s="83">
        <v>2</v>
      </c>
      <c r="AB73" s="83">
        <v>0</v>
      </c>
      <c r="AC73" s="83">
        <v>3</v>
      </c>
      <c r="AD73" s="83">
        <v>1</v>
      </c>
      <c r="AE73" s="83">
        <v>0</v>
      </c>
      <c r="AF73" s="83">
        <v>0</v>
      </c>
      <c r="AG73" s="83">
        <v>2</v>
      </c>
      <c r="AH73" s="83">
        <v>0</v>
      </c>
      <c r="AI73" s="122">
        <v>0</v>
      </c>
      <c r="AJ73" s="122">
        <v>0</v>
      </c>
      <c r="AK73" s="117">
        <v>0</v>
      </c>
      <c r="AL73" s="95">
        <f t="shared" si="6"/>
        <v>0</v>
      </c>
      <c r="AM73" s="123">
        <f t="shared" si="7"/>
        <v>0</v>
      </c>
      <c r="AN73" s="124">
        <f t="shared" si="8"/>
        <v>0</v>
      </c>
      <c r="AO73" s="124">
        <f t="shared" si="9"/>
        <v>0</v>
      </c>
    </row>
    <row r="74" spans="1:41" s="124" customFormat="1" ht="11.25">
      <c r="A74" s="95" t="s">
        <v>34</v>
      </c>
      <c r="B74" s="117" t="s">
        <v>153</v>
      </c>
      <c r="C74" s="118">
        <v>295</v>
      </c>
      <c r="D74" s="83">
        <v>150</v>
      </c>
      <c r="E74" s="83">
        <v>81</v>
      </c>
      <c r="F74" s="83">
        <v>0</v>
      </c>
      <c r="G74" s="83">
        <v>231</v>
      </c>
      <c r="H74" s="119">
        <v>0.7830508474576271</v>
      </c>
      <c r="I74" s="83">
        <v>3</v>
      </c>
      <c r="J74" s="83">
        <v>6</v>
      </c>
      <c r="K74" s="83">
        <v>222</v>
      </c>
      <c r="L74" s="120">
        <v>0.752542372881356</v>
      </c>
      <c r="M74" s="121">
        <v>8</v>
      </c>
      <c r="N74" s="118">
        <v>0</v>
      </c>
      <c r="O74" s="83">
        <v>11</v>
      </c>
      <c r="P74" s="83">
        <v>2</v>
      </c>
      <c r="Q74" s="83">
        <v>116</v>
      </c>
      <c r="R74" s="83">
        <v>47</v>
      </c>
      <c r="S74" s="83">
        <v>22</v>
      </c>
      <c r="T74" s="83">
        <v>5</v>
      </c>
      <c r="U74" s="83">
        <v>19</v>
      </c>
      <c r="V74" s="83">
        <v>0</v>
      </c>
      <c r="W74" s="122">
        <v>0</v>
      </c>
      <c r="X74" s="122">
        <v>0</v>
      </c>
      <c r="Y74" s="117">
        <v>0</v>
      </c>
      <c r="Z74" s="118">
        <v>0</v>
      </c>
      <c r="AA74" s="83">
        <v>0</v>
      </c>
      <c r="AB74" s="83">
        <v>0</v>
      </c>
      <c r="AC74" s="83">
        <v>5</v>
      </c>
      <c r="AD74" s="83">
        <v>2</v>
      </c>
      <c r="AE74" s="83">
        <v>1</v>
      </c>
      <c r="AF74" s="83">
        <v>0</v>
      </c>
      <c r="AG74" s="83">
        <v>0</v>
      </c>
      <c r="AH74" s="83">
        <v>0</v>
      </c>
      <c r="AI74" s="122">
        <v>0</v>
      </c>
      <c r="AJ74" s="122">
        <v>0</v>
      </c>
      <c r="AK74" s="117">
        <v>0</v>
      </c>
      <c r="AL74" s="95">
        <f t="shared" si="6"/>
        <v>0</v>
      </c>
      <c r="AM74" s="123">
        <f t="shared" si="7"/>
        <v>0</v>
      </c>
      <c r="AN74" s="124">
        <f t="shared" si="8"/>
        <v>0</v>
      </c>
      <c r="AO74" s="124">
        <f t="shared" si="9"/>
        <v>0</v>
      </c>
    </row>
    <row r="75" spans="1:41" s="124" customFormat="1" ht="11.25">
      <c r="A75" s="95" t="s">
        <v>34</v>
      </c>
      <c r="B75" s="117" t="s">
        <v>111</v>
      </c>
      <c r="C75" s="118">
        <v>392</v>
      </c>
      <c r="D75" s="83">
        <v>172</v>
      </c>
      <c r="E75" s="83">
        <v>89</v>
      </c>
      <c r="F75" s="83">
        <v>2</v>
      </c>
      <c r="G75" s="83">
        <v>259</v>
      </c>
      <c r="H75" s="119">
        <v>0.6607142857142857</v>
      </c>
      <c r="I75" s="83">
        <v>7</v>
      </c>
      <c r="J75" s="83">
        <v>3</v>
      </c>
      <c r="K75" s="83">
        <v>249</v>
      </c>
      <c r="L75" s="120">
        <v>0.6352040816326531</v>
      </c>
      <c r="M75" s="121">
        <v>10</v>
      </c>
      <c r="N75" s="118">
        <v>3</v>
      </c>
      <c r="O75" s="83">
        <v>55</v>
      </c>
      <c r="P75" s="83">
        <v>7</v>
      </c>
      <c r="Q75" s="83">
        <v>91</v>
      </c>
      <c r="R75" s="83">
        <v>34</v>
      </c>
      <c r="S75" s="83">
        <v>6</v>
      </c>
      <c r="T75" s="83">
        <v>3</v>
      </c>
      <c r="U75" s="83">
        <v>50</v>
      </c>
      <c r="V75" s="83">
        <v>0</v>
      </c>
      <c r="W75" s="122">
        <v>0</v>
      </c>
      <c r="X75" s="122">
        <v>0</v>
      </c>
      <c r="Y75" s="117">
        <v>0</v>
      </c>
      <c r="Z75" s="118">
        <v>0</v>
      </c>
      <c r="AA75" s="83">
        <v>3</v>
      </c>
      <c r="AB75" s="83">
        <v>0</v>
      </c>
      <c r="AC75" s="83">
        <v>4</v>
      </c>
      <c r="AD75" s="83">
        <v>1</v>
      </c>
      <c r="AE75" s="83">
        <v>0</v>
      </c>
      <c r="AF75" s="83">
        <v>0</v>
      </c>
      <c r="AG75" s="83">
        <v>2</v>
      </c>
      <c r="AH75" s="83">
        <v>0</v>
      </c>
      <c r="AI75" s="122">
        <v>0</v>
      </c>
      <c r="AJ75" s="122">
        <v>0</v>
      </c>
      <c r="AK75" s="117">
        <v>0</v>
      </c>
      <c r="AL75" s="95">
        <f t="shared" si="6"/>
        <v>0</v>
      </c>
      <c r="AM75" s="123">
        <f t="shared" si="7"/>
        <v>0</v>
      </c>
      <c r="AN75" s="124">
        <f t="shared" si="8"/>
        <v>0</v>
      </c>
      <c r="AO75" s="124">
        <f t="shared" si="9"/>
        <v>0</v>
      </c>
    </row>
    <row r="76" spans="1:41" s="124" customFormat="1" ht="11.25">
      <c r="A76" s="95" t="s">
        <v>35</v>
      </c>
      <c r="B76" s="117" t="s">
        <v>113</v>
      </c>
      <c r="C76" s="118">
        <v>479</v>
      </c>
      <c r="D76" s="83">
        <v>202</v>
      </c>
      <c r="E76" s="83">
        <v>86</v>
      </c>
      <c r="F76" s="83">
        <v>0</v>
      </c>
      <c r="G76" s="83">
        <v>288</v>
      </c>
      <c r="H76" s="119">
        <v>0.6012526096033403</v>
      </c>
      <c r="I76" s="83">
        <v>9</v>
      </c>
      <c r="J76" s="83">
        <v>1</v>
      </c>
      <c r="K76" s="83">
        <v>278</v>
      </c>
      <c r="L76" s="120">
        <v>0.5803757828810021</v>
      </c>
      <c r="M76" s="121">
        <v>10</v>
      </c>
      <c r="N76" s="118">
        <v>4</v>
      </c>
      <c r="O76" s="83">
        <v>52</v>
      </c>
      <c r="P76" s="83">
        <v>3</v>
      </c>
      <c r="Q76" s="83">
        <v>89</v>
      </c>
      <c r="R76" s="83">
        <v>78</v>
      </c>
      <c r="S76" s="83">
        <v>6</v>
      </c>
      <c r="T76" s="83">
        <v>5</v>
      </c>
      <c r="U76" s="83">
        <v>41</v>
      </c>
      <c r="V76" s="83">
        <v>0</v>
      </c>
      <c r="W76" s="122">
        <v>0</v>
      </c>
      <c r="X76" s="122">
        <v>0</v>
      </c>
      <c r="Y76" s="117">
        <v>0</v>
      </c>
      <c r="Z76" s="118">
        <v>0</v>
      </c>
      <c r="AA76" s="83">
        <v>2</v>
      </c>
      <c r="AB76" s="83">
        <v>0</v>
      </c>
      <c r="AC76" s="83">
        <v>4</v>
      </c>
      <c r="AD76" s="83">
        <v>3</v>
      </c>
      <c r="AE76" s="83">
        <v>0</v>
      </c>
      <c r="AF76" s="83">
        <v>0</v>
      </c>
      <c r="AG76" s="83">
        <v>1</v>
      </c>
      <c r="AH76" s="83">
        <v>0</v>
      </c>
      <c r="AI76" s="122">
        <v>0</v>
      </c>
      <c r="AJ76" s="122">
        <v>0</v>
      </c>
      <c r="AK76" s="122">
        <v>0</v>
      </c>
      <c r="AL76" s="95">
        <f t="shared" si="6"/>
        <v>0</v>
      </c>
      <c r="AM76" s="123">
        <f t="shared" si="7"/>
        <v>0</v>
      </c>
      <c r="AN76" s="124">
        <f t="shared" si="8"/>
        <v>0</v>
      </c>
      <c r="AO76" s="124">
        <f t="shared" si="9"/>
        <v>0</v>
      </c>
    </row>
    <row r="77" spans="1:41" s="124" customFormat="1" ht="11.25">
      <c r="A77" s="95" t="s">
        <v>34</v>
      </c>
      <c r="B77" s="117" t="s">
        <v>114</v>
      </c>
      <c r="C77" s="118">
        <v>503</v>
      </c>
      <c r="D77" s="83">
        <v>284</v>
      </c>
      <c r="E77" s="83">
        <v>35</v>
      </c>
      <c r="F77" s="83">
        <v>0</v>
      </c>
      <c r="G77" s="83">
        <v>319</v>
      </c>
      <c r="H77" s="119">
        <v>0.6341948310139165</v>
      </c>
      <c r="I77" s="83">
        <v>4</v>
      </c>
      <c r="J77" s="83">
        <v>3</v>
      </c>
      <c r="K77" s="83">
        <v>312</v>
      </c>
      <c r="L77" s="120">
        <v>0.6202783300198808</v>
      </c>
      <c r="M77" s="121">
        <v>10</v>
      </c>
      <c r="N77" s="118">
        <v>4</v>
      </c>
      <c r="O77" s="83">
        <v>30</v>
      </c>
      <c r="P77" s="83">
        <v>6</v>
      </c>
      <c r="Q77" s="83">
        <v>144</v>
      </c>
      <c r="R77" s="83">
        <v>55</v>
      </c>
      <c r="S77" s="83">
        <v>5</v>
      </c>
      <c r="T77" s="83">
        <v>9</v>
      </c>
      <c r="U77" s="83">
        <v>59</v>
      </c>
      <c r="V77" s="83">
        <v>0</v>
      </c>
      <c r="W77" s="122">
        <v>0</v>
      </c>
      <c r="X77" s="122">
        <v>0</v>
      </c>
      <c r="Y77" s="117">
        <v>0</v>
      </c>
      <c r="Z77" s="118">
        <v>0</v>
      </c>
      <c r="AA77" s="83">
        <v>1</v>
      </c>
      <c r="AB77" s="83">
        <v>0</v>
      </c>
      <c r="AC77" s="83">
        <v>5</v>
      </c>
      <c r="AD77" s="83">
        <v>2</v>
      </c>
      <c r="AE77" s="83">
        <v>0</v>
      </c>
      <c r="AF77" s="83">
        <v>0</v>
      </c>
      <c r="AG77" s="83">
        <v>2</v>
      </c>
      <c r="AH77" s="83">
        <v>0</v>
      </c>
      <c r="AI77" s="122">
        <v>0</v>
      </c>
      <c r="AJ77" s="122">
        <v>0</v>
      </c>
      <c r="AK77" s="122">
        <v>0</v>
      </c>
      <c r="AL77" s="95">
        <f t="shared" si="6"/>
        <v>0</v>
      </c>
      <c r="AM77" s="123">
        <f t="shared" si="7"/>
        <v>0</v>
      </c>
      <c r="AN77" s="124">
        <f t="shared" si="8"/>
        <v>0</v>
      </c>
      <c r="AO77" s="124">
        <f t="shared" si="9"/>
        <v>0</v>
      </c>
    </row>
    <row r="78" spans="1:41" s="124" customFormat="1" ht="11.25">
      <c r="A78" s="95" t="s">
        <v>34</v>
      </c>
      <c r="B78" s="117" t="s">
        <v>115</v>
      </c>
      <c r="C78" s="118">
        <v>378</v>
      </c>
      <c r="D78" s="83">
        <v>126</v>
      </c>
      <c r="E78" s="83">
        <v>111</v>
      </c>
      <c r="F78" s="83">
        <v>4</v>
      </c>
      <c r="G78" s="83">
        <v>233</v>
      </c>
      <c r="H78" s="119">
        <v>0.6164021164021164</v>
      </c>
      <c r="I78" s="83">
        <v>8</v>
      </c>
      <c r="J78" s="83">
        <v>0</v>
      </c>
      <c r="K78" s="83">
        <v>225</v>
      </c>
      <c r="L78" s="120">
        <v>0.5952380952380952</v>
      </c>
      <c r="M78" s="121">
        <v>10</v>
      </c>
      <c r="N78" s="118">
        <v>4</v>
      </c>
      <c r="O78" s="83">
        <v>59</v>
      </c>
      <c r="P78" s="83">
        <v>7</v>
      </c>
      <c r="Q78" s="83">
        <v>38</v>
      </c>
      <c r="R78" s="83">
        <v>63</v>
      </c>
      <c r="S78" s="83">
        <v>7</v>
      </c>
      <c r="T78" s="83">
        <v>6</v>
      </c>
      <c r="U78" s="83">
        <v>41</v>
      </c>
      <c r="V78" s="83">
        <v>0</v>
      </c>
      <c r="W78" s="122">
        <v>0</v>
      </c>
      <c r="X78" s="122">
        <v>0</v>
      </c>
      <c r="Y78" s="117">
        <v>0</v>
      </c>
      <c r="Z78" s="118">
        <v>0</v>
      </c>
      <c r="AA78" s="83">
        <v>3</v>
      </c>
      <c r="AB78" s="83">
        <v>0</v>
      </c>
      <c r="AC78" s="83">
        <v>2</v>
      </c>
      <c r="AD78" s="83">
        <v>3</v>
      </c>
      <c r="AE78" s="83">
        <v>0</v>
      </c>
      <c r="AF78" s="83">
        <v>0</v>
      </c>
      <c r="AG78" s="83">
        <v>2</v>
      </c>
      <c r="AH78" s="83">
        <v>0</v>
      </c>
      <c r="AI78" s="83">
        <v>0</v>
      </c>
      <c r="AJ78" s="83">
        <v>0</v>
      </c>
      <c r="AK78" s="122">
        <v>0</v>
      </c>
      <c r="AL78" s="95">
        <f t="shared" si="6"/>
        <v>0</v>
      </c>
      <c r="AM78" s="123">
        <f t="shared" si="7"/>
        <v>0</v>
      </c>
      <c r="AN78" s="124">
        <f t="shared" si="8"/>
        <v>0</v>
      </c>
      <c r="AO78" s="124">
        <f t="shared" si="9"/>
        <v>0</v>
      </c>
    </row>
    <row r="79" spans="1:41" s="124" customFormat="1" ht="11.25">
      <c r="A79" s="95" t="s">
        <v>34</v>
      </c>
      <c r="B79" s="117" t="s">
        <v>154</v>
      </c>
      <c r="C79" s="118">
        <v>298</v>
      </c>
      <c r="D79" s="83">
        <v>222</v>
      </c>
      <c r="E79" s="83">
        <v>27</v>
      </c>
      <c r="F79" s="83">
        <v>0</v>
      </c>
      <c r="G79" s="83">
        <v>249</v>
      </c>
      <c r="H79" s="119">
        <v>0.8355704697986577</v>
      </c>
      <c r="I79" s="83">
        <v>6</v>
      </c>
      <c r="J79" s="83">
        <v>4</v>
      </c>
      <c r="K79" s="83">
        <v>239</v>
      </c>
      <c r="L79" s="120">
        <v>0.802013422818792</v>
      </c>
      <c r="M79" s="121">
        <v>10</v>
      </c>
      <c r="N79" s="118">
        <v>2</v>
      </c>
      <c r="O79" s="83">
        <v>17</v>
      </c>
      <c r="P79" s="83">
        <v>0</v>
      </c>
      <c r="Q79" s="83">
        <v>66</v>
      </c>
      <c r="R79" s="83">
        <v>85</v>
      </c>
      <c r="S79" s="83">
        <v>25</v>
      </c>
      <c r="T79" s="83">
        <v>8</v>
      </c>
      <c r="U79" s="83">
        <v>36</v>
      </c>
      <c r="V79" s="83">
        <v>0</v>
      </c>
      <c r="W79" s="122">
        <v>0</v>
      </c>
      <c r="X79" s="122">
        <v>0</v>
      </c>
      <c r="Y79" s="117">
        <v>0</v>
      </c>
      <c r="Z79" s="118">
        <v>0</v>
      </c>
      <c r="AA79" s="83">
        <v>0</v>
      </c>
      <c r="AB79" s="83">
        <v>0</v>
      </c>
      <c r="AC79" s="83">
        <v>3</v>
      </c>
      <c r="AD79" s="83">
        <v>4</v>
      </c>
      <c r="AE79" s="83">
        <v>1</v>
      </c>
      <c r="AF79" s="83">
        <v>0</v>
      </c>
      <c r="AG79" s="83">
        <v>2</v>
      </c>
      <c r="AH79" s="83">
        <v>0</v>
      </c>
      <c r="AI79" s="122">
        <v>0</v>
      </c>
      <c r="AJ79" s="122">
        <v>0</v>
      </c>
      <c r="AK79" s="122">
        <v>0</v>
      </c>
      <c r="AL79" s="95">
        <f t="shared" si="6"/>
        <v>0</v>
      </c>
      <c r="AM79" s="123">
        <f t="shared" si="7"/>
        <v>0</v>
      </c>
      <c r="AN79" s="124">
        <f t="shared" si="8"/>
        <v>0</v>
      </c>
      <c r="AO79" s="124">
        <f t="shared" si="9"/>
        <v>0</v>
      </c>
    </row>
    <row r="80" spans="1:41" s="124" customFormat="1" ht="11.25">
      <c r="A80" s="95" t="s">
        <v>35</v>
      </c>
      <c r="B80" s="117" t="s">
        <v>116</v>
      </c>
      <c r="C80" s="118">
        <v>247</v>
      </c>
      <c r="D80" s="83">
        <v>116</v>
      </c>
      <c r="E80" s="83">
        <v>79</v>
      </c>
      <c r="F80" s="83">
        <v>8</v>
      </c>
      <c r="G80" s="83">
        <v>187</v>
      </c>
      <c r="H80" s="119">
        <v>0.757085020242915</v>
      </c>
      <c r="I80" s="83">
        <v>3</v>
      </c>
      <c r="J80" s="83">
        <v>2</v>
      </c>
      <c r="K80" s="83">
        <v>182</v>
      </c>
      <c r="L80" s="120">
        <v>0.7368421052631579</v>
      </c>
      <c r="M80" s="121">
        <v>8</v>
      </c>
      <c r="N80" s="118">
        <v>2</v>
      </c>
      <c r="O80" s="83">
        <v>12</v>
      </c>
      <c r="P80" s="83">
        <v>3</v>
      </c>
      <c r="Q80" s="83">
        <v>77</v>
      </c>
      <c r="R80" s="83">
        <v>27</v>
      </c>
      <c r="S80" s="83">
        <v>7</v>
      </c>
      <c r="T80" s="83">
        <v>2</v>
      </c>
      <c r="U80" s="83">
        <v>52</v>
      </c>
      <c r="V80" s="83">
        <v>0</v>
      </c>
      <c r="W80" s="122">
        <v>0</v>
      </c>
      <c r="X80" s="122">
        <v>0</v>
      </c>
      <c r="Y80" s="117">
        <v>0</v>
      </c>
      <c r="Z80" s="118">
        <v>0</v>
      </c>
      <c r="AA80" s="83">
        <v>0</v>
      </c>
      <c r="AB80" s="83">
        <v>0</v>
      </c>
      <c r="AC80" s="83">
        <v>4</v>
      </c>
      <c r="AD80" s="83">
        <v>1</v>
      </c>
      <c r="AE80" s="83">
        <v>0</v>
      </c>
      <c r="AF80" s="83">
        <v>0</v>
      </c>
      <c r="AG80" s="83">
        <v>3</v>
      </c>
      <c r="AH80" s="83">
        <v>0</v>
      </c>
      <c r="AI80" s="122">
        <v>0</v>
      </c>
      <c r="AJ80" s="122">
        <v>0</v>
      </c>
      <c r="AK80" s="122">
        <v>0</v>
      </c>
      <c r="AL80" s="95">
        <f t="shared" si="6"/>
        <v>0</v>
      </c>
      <c r="AM80" s="123">
        <f t="shared" si="7"/>
        <v>0</v>
      </c>
      <c r="AN80" s="124">
        <f t="shared" si="8"/>
        <v>0</v>
      </c>
      <c r="AO80" s="124">
        <f t="shared" si="9"/>
        <v>0</v>
      </c>
    </row>
    <row r="81" spans="1:41" s="124" customFormat="1" ht="11.25">
      <c r="A81" s="83" t="s">
        <v>34</v>
      </c>
      <c r="B81" s="83" t="s">
        <v>73</v>
      </c>
      <c r="C81" s="83">
        <v>297</v>
      </c>
      <c r="D81" s="83">
        <v>188</v>
      </c>
      <c r="E81" s="83">
        <v>31</v>
      </c>
      <c r="F81" s="83">
        <v>0</v>
      </c>
      <c r="G81" s="83">
        <v>219</v>
      </c>
      <c r="H81" s="119">
        <v>0.7373737373737373</v>
      </c>
      <c r="I81" s="83">
        <v>5</v>
      </c>
      <c r="J81" s="83">
        <v>2</v>
      </c>
      <c r="K81" s="83">
        <v>212</v>
      </c>
      <c r="L81" s="119">
        <v>0.7138047138047138</v>
      </c>
      <c r="M81" s="83">
        <v>10</v>
      </c>
      <c r="N81" s="83">
        <v>2</v>
      </c>
      <c r="O81" s="83">
        <v>16</v>
      </c>
      <c r="P81" s="83">
        <v>0</v>
      </c>
      <c r="Q81" s="83">
        <v>75</v>
      </c>
      <c r="R81" s="83">
        <v>49</v>
      </c>
      <c r="S81" s="83">
        <v>6</v>
      </c>
      <c r="T81" s="83">
        <v>12</v>
      </c>
      <c r="U81" s="83">
        <v>52</v>
      </c>
      <c r="V81" s="83">
        <v>0</v>
      </c>
      <c r="W81" s="83">
        <v>0</v>
      </c>
      <c r="X81" s="83">
        <v>0</v>
      </c>
      <c r="Y81" s="83">
        <v>0</v>
      </c>
      <c r="Z81" s="83">
        <v>0</v>
      </c>
      <c r="AA81" s="83">
        <v>0</v>
      </c>
      <c r="AB81" s="83">
        <v>0</v>
      </c>
      <c r="AC81" s="83">
        <v>4</v>
      </c>
      <c r="AD81" s="83">
        <v>3</v>
      </c>
      <c r="AE81" s="83">
        <v>0</v>
      </c>
      <c r="AF81" s="83">
        <v>0</v>
      </c>
      <c r="AG81" s="83">
        <v>3</v>
      </c>
      <c r="AH81" s="83">
        <v>0</v>
      </c>
      <c r="AI81" s="83">
        <v>0</v>
      </c>
      <c r="AJ81" s="83">
        <v>0</v>
      </c>
      <c r="AK81" s="83">
        <v>0</v>
      </c>
      <c r="AL81" s="83">
        <f t="shared" si="6"/>
        <v>0</v>
      </c>
      <c r="AM81" s="127">
        <f t="shared" si="7"/>
        <v>0</v>
      </c>
      <c r="AN81" s="124">
        <f t="shared" si="8"/>
        <v>0</v>
      </c>
      <c r="AO81" s="124">
        <f t="shared" si="9"/>
        <v>0</v>
      </c>
    </row>
    <row r="82" spans="1:41" s="124" customFormat="1" ht="11.25">
      <c r="A82" s="136" t="s">
        <v>34</v>
      </c>
      <c r="B82" s="137" t="s">
        <v>74</v>
      </c>
      <c r="C82" s="138">
        <v>219</v>
      </c>
      <c r="D82" s="139">
        <v>164</v>
      </c>
      <c r="E82" s="139">
        <v>32</v>
      </c>
      <c r="F82" s="139">
        <v>0</v>
      </c>
      <c r="G82" s="139">
        <v>196</v>
      </c>
      <c r="H82" s="140">
        <v>0.8949771689497716</v>
      </c>
      <c r="I82" s="139">
        <v>4</v>
      </c>
      <c r="J82" s="139">
        <v>4</v>
      </c>
      <c r="K82" s="139">
        <v>188</v>
      </c>
      <c r="L82" s="141">
        <v>0.8584474885844748</v>
      </c>
      <c r="M82" s="142">
        <v>8</v>
      </c>
      <c r="N82" s="138">
        <v>2</v>
      </c>
      <c r="O82" s="139">
        <v>61</v>
      </c>
      <c r="P82" s="139">
        <v>4</v>
      </c>
      <c r="Q82" s="139">
        <v>24</v>
      </c>
      <c r="R82" s="139">
        <v>56</v>
      </c>
      <c r="S82" s="139">
        <v>3</v>
      </c>
      <c r="T82" s="139">
        <v>2</v>
      </c>
      <c r="U82" s="139">
        <v>36</v>
      </c>
      <c r="V82" s="139">
        <v>0</v>
      </c>
      <c r="W82" s="143">
        <v>0</v>
      </c>
      <c r="X82" s="143">
        <v>0</v>
      </c>
      <c r="Y82" s="137">
        <v>0</v>
      </c>
      <c r="Z82" s="138">
        <v>0</v>
      </c>
      <c r="AA82" s="139">
        <v>3</v>
      </c>
      <c r="AB82" s="139">
        <v>0</v>
      </c>
      <c r="AC82" s="139">
        <v>1</v>
      </c>
      <c r="AD82" s="139">
        <v>3</v>
      </c>
      <c r="AE82" s="139">
        <v>0</v>
      </c>
      <c r="AF82" s="139">
        <v>0</v>
      </c>
      <c r="AG82" s="139">
        <v>1</v>
      </c>
      <c r="AH82" s="139">
        <v>0</v>
      </c>
      <c r="AI82" s="143">
        <v>0</v>
      </c>
      <c r="AJ82" s="143">
        <v>0</v>
      </c>
      <c r="AK82" s="137">
        <v>0</v>
      </c>
      <c r="AL82" s="136">
        <f t="shared" si="6"/>
        <v>0</v>
      </c>
      <c r="AM82" s="144">
        <f t="shared" si="7"/>
        <v>0</v>
      </c>
      <c r="AN82" s="124">
        <f t="shared" si="8"/>
        <v>0</v>
      </c>
      <c r="AO82" s="124">
        <f t="shared" si="9"/>
        <v>0</v>
      </c>
    </row>
    <row r="83" spans="1:41" s="124" customFormat="1" ht="11.25">
      <c r="A83" s="95" t="s">
        <v>35</v>
      </c>
      <c r="B83" s="117" t="s">
        <v>125</v>
      </c>
      <c r="C83" s="118">
        <v>410</v>
      </c>
      <c r="D83" s="83">
        <v>228</v>
      </c>
      <c r="E83" s="83">
        <v>25</v>
      </c>
      <c r="F83" s="83">
        <v>1</v>
      </c>
      <c r="G83" s="83">
        <v>252</v>
      </c>
      <c r="H83" s="119">
        <v>0.6146341463414634</v>
      </c>
      <c r="I83" s="83">
        <v>5</v>
      </c>
      <c r="J83" s="83">
        <v>3</v>
      </c>
      <c r="K83" s="83">
        <v>244</v>
      </c>
      <c r="L83" s="120">
        <v>0.5951219512195122</v>
      </c>
      <c r="M83" s="121">
        <v>10</v>
      </c>
      <c r="N83" s="118">
        <v>4</v>
      </c>
      <c r="O83" s="83">
        <v>12</v>
      </c>
      <c r="P83" s="83">
        <v>4</v>
      </c>
      <c r="Q83" s="83">
        <v>66</v>
      </c>
      <c r="R83" s="83">
        <v>92</v>
      </c>
      <c r="S83" s="83">
        <v>30</v>
      </c>
      <c r="T83" s="83">
        <v>1</v>
      </c>
      <c r="U83" s="83">
        <v>35</v>
      </c>
      <c r="V83" s="83">
        <v>0</v>
      </c>
      <c r="W83" s="122">
        <v>0</v>
      </c>
      <c r="X83" s="122">
        <v>0</v>
      </c>
      <c r="Y83" s="117">
        <v>0</v>
      </c>
      <c r="Z83" s="118">
        <v>0</v>
      </c>
      <c r="AA83" s="83">
        <v>0</v>
      </c>
      <c r="AB83" s="83">
        <v>0</v>
      </c>
      <c r="AC83" s="83">
        <v>3</v>
      </c>
      <c r="AD83" s="83">
        <v>5</v>
      </c>
      <c r="AE83" s="83">
        <v>1</v>
      </c>
      <c r="AF83" s="83">
        <v>0</v>
      </c>
      <c r="AG83" s="83">
        <v>1</v>
      </c>
      <c r="AH83" s="83">
        <v>0</v>
      </c>
      <c r="AI83" s="122">
        <v>0</v>
      </c>
      <c r="AJ83" s="122">
        <v>0</v>
      </c>
      <c r="AK83" s="122">
        <v>0</v>
      </c>
      <c r="AL83" s="95">
        <f t="shared" si="6"/>
        <v>0</v>
      </c>
      <c r="AM83" s="123">
        <f t="shared" si="7"/>
        <v>0</v>
      </c>
      <c r="AN83" s="124">
        <f t="shared" si="8"/>
        <v>0</v>
      </c>
      <c r="AO83" s="124">
        <f t="shared" si="9"/>
        <v>0</v>
      </c>
    </row>
    <row r="84" spans="1:41" s="124" customFormat="1" ht="11.25">
      <c r="A84" s="95" t="s">
        <v>34</v>
      </c>
      <c r="B84" s="117" t="s">
        <v>117</v>
      </c>
      <c r="C84" s="118">
        <v>290</v>
      </c>
      <c r="D84" s="83">
        <v>161</v>
      </c>
      <c r="E84" s="83">
        <v>40</v>
      </c>
      <c r="F84" s="83">
        <v>0</v>
      </c>
      <c r="G84" s="83">
        <v>201</v>
      </c>
      <c r="H84" s="119">
        <v>0.6931034482758621</v>
      </c>
      <c r="I84" s="83">
        <v>1</v>
      </c>
      <c r="J84" s="83">
        <v>5</v>
      </c>
      <c r="K84" s="83">
        <v>195</v>
      </c>
      <c r="L84" s="120">
        <v>0.6724137931034483</v>
      </c>
      <c r="M84" s="121">
        <v>8</v>
      </c>
      <c r="N84" s="118">
        <v>2</v>
      </c>
      <c r="O84" s="83">
        <v>38</v>
      </c>
      <c r="P84" s="83">
        <v>3</v>
      </c>
      <c r="Q84" s="83">
        <v>53</v>
      </c>
      <c r="R84" s="83">
        <v>30</v>
      </c>
      <c r="S84" s="83">
        <v>1</v>
      </c>
      <c r="T84" s="83">
        <v>11</v>
      </c>
      <c r="U84" s="83">
        <v>57</v>
      </c>
      <c r="V84" s="83">
        <v>0</v>
      </c>
      <c r="W84" s="122">
        <v>0</v>
      </c>
      <c r="X84" s="122">
        <v>0</v>
      </c>
      <c r="Y84" s="117">
        <v>0</v>
      </c>
      <c r="Z84" s="118">
        <v>0</v>
      </c>
      <c r="AA84" s="83">
        <v>2</v>
      </c>
      <c r="AB84" s="83">
        <v>0</v>
      </c>
      <c r="AC84" s="83">
        <v>2</v>
      </c>
      <c r="AD84" s="83">
        <v>1</v>
      </c>
      <c r="AE84" s="83">
        <v>0</v>
      </c>
      <c r="AF84" s="83">
        <v>0</v>
      </c>
      <c r="AG84" s="83">
        <v>3</v>
      </c>
      <c r="AH84" s="83">
        <v>0</v>
      </c>
      <c r="AI84" s="122">
        <v>0</v>
      </c>
      <c r="AJ84" s="122">
        <v>0</v>
      </c>
      <c r="AK84" s="122">
        <v>0</v>
      </c>
      <c r="AL84" s="95">
        <f t="shared" si="6"/>
        <v>0</v>
      </c>
      <c r="AM84" s="123">
        <f t="shared" si="7"/>
        <v>0</v>
      </c>
      <c r="AN84" s="124">
        <f t="shared" si="8"/>
        <v>0</v>
      </c>
      <c r="AO84" s="124">
        <f t="shared" si="9"/>
        <v>0</v>
      </c>
    </row>
    <row r="85" spans="1:41" s="124" customFormat="1" ht="11.25">
      <c r="A85" s="95" t="s">
        <v>35</v>
      </c>
      <c r="B85" s="117" t="s">
        <v>118</v>
      </c>
      <c r="C85" s="118">
        <v>403</v>
      </c>
      <c r="D85" s="83">
        <v>293</v>
      </c>
      <c r="E85" s="83">
        <v>52</v>
      </c>
      <c r="F85" s="83">
        <v>2</v>
      </c>
      <c r="G85" s="83">
        <v>343</v>
      </c>
      <c r="H85" s="119">
        <v>0.8511166253101737</v>
      </c>
      <c r="I85" s="83">
        <v>3</v>
      </c>
      <c r="J85" s="83">
        <v>12</v>
      </c>
      <c r="K85" s="83">
        <v>328</v>
      </c>
      <c r="L85" s="120">
        <v>0.8138957816377171</v>
      </c>
      <c r="M85" s="121">
        <v>10</v>
      </c>
      <c r="N85" s="118">
        <v>3</v>
      </c>
      <c r="O85" s="83">
        <v>86</v>
      </c>
      <c r="P85" s="83">
        <v>5</v>
      </c>
      <c r="Q85" s="83">
        <v>91</v>
      </c>
      <c r="R85" s="83">
        <v>65</v>
      </c>
      <c r="S85" s="83">
        <v>7</v>
      </c>
      <c r="T85" s="83">
        <v>7</v>
      </c>
      <c r="U85" s="83">
        <v>64</v>
      </c>
      <c r="V85" s="83">
        <v>0</v>
      </c>
      <c r="W85" s="122">
        <v>0</v>
      </c>
      <c r="X85" s="122">
        <v>0</v>
      </c>
      <c r="Y85" s="117">
        <v>0</v>
      </c>
      <c r="Z85" s="118">
        <v>0</v>
      </c>
      <c r="AA85" s="83">
        <v>3</v>
      </c>
      <c r="AB85" s="83">
        <v>0</v>
      </c>
      <c r="AC85" s="83">
        <v>3</v>
      </c>
      <c r="AD85" s="83">
        <v>2</v>
      </c>
      <c r="AE85" s="83">
        <v>0</v>
      </c>
      <c r="AF85" s="83">
        <v>0</v>
      </c>
      <c r="AG85" s="83">
        <v>2</v>
      </c>
      <c r="AH85" s="83">
        <v>0</v>
      </c>
      <c r="AI85" s="122">
        <v>0</v>
      </c>
      <c r="AJ85" s="122">
        <v>0</v>
      </c>
      <c r="AK85" s="122">
        <v>0</v>
      </c>
      <c r="AL85" s="95">
        <f t="shared" si="6"/>
        <v>0</v>
      </c>
      <c r="AM85" s="123">
        <f t="shared" si="7"/>
        <v>0</v>
      </c>
      <c r="AN85" s="124">
        <f t="shared" si="8"/>
        <v>0</v>
      </c>
      <c r="AO85" s="124">
        <f t="shared" si="9"/>
        <v>0</v>
      </c>
    </row>
    <row r="86" spans="1:41" s="124" customFormat="1" ht="11.25">
      <c r="A86" s="95" t="s">
        <v>34</v>
      </c>
      <c r="B86" s="125" t="s">
        <v>119</v>
      </c>
      <c r="C86" s="126">
        <v>256</v>
      </c>
      <c r="D86" s="127">
        <v>149</v>
      </c>
      <c r="E86" s="127">
        <v>42</v>
      </c>
      <c r="F86" s="127">
        <v>2</v>
      </c>
      <c r="G86" s="127">
        <v>189</v>
      </c>
      <c r="H86" s="119">
        <v>0.73828125</v>
      </c>
      <c r="I86" s="127">
        <v>2</v>
      </c>
      <c r="J86" s="127">
        <v>2</v>
      </c>
      <c r="K86" s="128">
        <v>185</v>
      </c>
      <c r="L86" s="129">
        <v>0.72265625</v>
      </c>
      <c r="M86" s="130">
        <v>8</v>
      </c>
      <c r="N86" s="131">
        <v>0</v>
      </c>
      <c r="O86" s="132">
        <v>19</v>
      </c>
      <c r="P86" s="132">
        <v>4</v>
      </c>
      <c r="Q86" s="132">
        <v>77</v>
      </c>
      <c r="R86" s="132">
        <v>36</v>
      </c>
      <c r="S86" s="132">
        <v>3</v>
      </c>
      <c r="T86" s="132">
        <v>4</v>
      </c>
      <c r="U86" s="132">
        <v>42</v>
      </c>
      <c r="V86" s="83">
        <v>0</v>
      </c>
      <c r="W86" s="122">
        <v>0</v>
      </c>
      <c r="X86" s="122">
        <v>0</v>
      </c>
      <c r="Y86" s="117">
        <v>0</v>
      </c>
      <c r="Z86" s="126">
        <v>0</v>
      </c>
      <c r="AA86" s="127">
        <v>1</v>
      </c>
      <c r="AB86" s="127">
        <v>0</v>
      </c>
      <c r="AC86" s="127">
        <v>4</v>
      </c>
      <c r="AD86" s="127">
        <v>1</v>
      </c>
      <c r="AE86" s="127">
        <v>0</v>
      </c>
      <c r="AF86" s="127">
        <v>0</v>
      </c>
      <c r="AG86" s="127">
        <v>2</v>
      </c>
      <c r="AH86" s="127">
        <v>0</v>
      </c>
      <c r="AI86" s="133">
        <v>0</v>
      </c>
      <c r="AJ86" s="133">
        <v>0</v>
      </c>
      <c r="AK86" s="133">
        <v>0</v>
      </c>
      <c r="AL86" s="95">
        <f t="shared" si="6"/>
        <v>0</v>
      </c>
      <c r="AM86" s="123">
        <f t="shared" si="7"/>
        <v>0</v>
      </c>
      <c r="AN86" s="124">
        <f t="shared" si="8"/>
        <v>0</v>
      </c>
      <c r="AO86" s="124">
        <f t="shared" si="9"/>
        <v>0</v>
      </c>
    </row>
    <row r="87" spans="1:41" s="124" customFormat="1" ht="11.25">
      <c r="A87" s="95" t="s">
        <v>34</v>
      </c>
      <c r="B87" s="117" t="s">
        <v>155</v>
      </c>
      <c r="C87" s="118">
        <v>238</v>
      </c>
      <c r="D87" s="83">
        <v>166</v>
      </c>
      <c r="E87" s="83">
        <v>16</v>
      </c>
      <c r="F87" s="83">
        <v>0</v>
      </c>
      <c r="G87" s="83">
        <v>182</v>
      </c>
      <c r="H87" s="119">
        <v>0.7647058823529411</v>
      </c>
      <c r="I87" s="83">
        <v>3</v>
      </c>
      <c r="J87" s="83">
        <v>3</v>
      </c>
      <c r="K87" s="83">
        <v>176</v>
      </c>
      <c r="L87" s="120">
        <v>0.7394957983193278</v>
      </c>
      <c r="M87" s="121">
        <v>8</v>
      </c>
      <c r="N87" s="118">
        <v>2</v>
      </c>
      <c r="O87" s="83">
        <v>9</v>
      </c>
      <c r="P87" s="83">
        <v>2</v>
      </c>
      <c r="Q87" s="83">
        <v>76</v>
      </c>
      <c r="R87" s="83">
        <v>30</v>
      </c>
      <c r="S87" s="83">
        <v>5</v>
      </c>
      <c r="T87" s="83">
        <v>0</v>
      </c>
      <c r="U87" s="83">
        <v>52</v>
      </c>
      <c r="V87" s="83">
        <v>0</v>
      </c>
      <c r="W87" s="122">
        <v>0</v>
      </c>
      <c r="X87" s="122">
        <v>0</v>
      </c>
      <c r="Y87" s="117">
        <v>0</v>
      </c>
      <c r="Z87" s="118">
        <v>0</v>
      </c>
      <c r="AA87" s="83">
        <v>0</v>
      </c>
      <c r="AB87" s="83">
        <v>0</v>
      </c>
      <c r="AC87" s="83">
        <v>4</v>
      </c>
      <c r="AD87" s="83">
        <v>1</v>
      </c>
      <c r="AE87" s="83">
        <v>0</v>
      </c>
      <c r="AF87" s="83">
        <v>0</v>
      </c>
      <c r="AG87" s="83">
        <v>3</v>
      </c>
      <c r="AH87" s="83">
        <v>0</v>
      </c>
      <c r="AI87" s="122">
        <v>0</v>
      </c>
      <c r="AJ87" s="122">
        <v>0</v>
      </c>
      <c r="AK87" s="122">
        <v>0</v>
      </c>
      <c r="AL87" s="95">
        <f t="shared" si="6"/>
        <v>0</v>
      </c>
      <c r="AM87" s="123">
        <f t="shared" si="7"/>
        <v>0</v>
      </c>
      <c r="AN87" s="124">
        <f t="shared" si="8"/>
        <v>0</v>
      </c>
      <c r="AO87" s="124">
        <f t="shared" si="9"/>
        <v>0</v>
      </c>
    </row>
    <row r="88" spans="1:41" s="124" customFormat="1" ht="11.25">
      <c r="A88" s="95" t="s">
        <v>34</v>
      </c>
      <c r="B88" s="117" t="s">
        <v>156</v>
      </c>
      <c r="C88" s="118">
        <v>303</v>
      </c>
      <c r="D88" s="83">
        <v>162</v>
      </c>
      <c r="E88" s="83">
        <v>57</v>
      </c>
      <c r="F88" s="83">
        <v>2</v>
      </c>
      <c r="G88" s="83">
        <v>217</v>
      </c>
      <c r="H88" s="119">
        <v>0.7161716171617162</v>
      </c>
      <c r="I88" s="83">
        <v>4</v>
      </c>
      <c r="J88" s="83">
        <v>1</v>
      </c>
      <c r="K88" s="83">
        <v>212</v>
      </c>
      <c r="L88" s="120">
        <v>0.6996699669966997</v>
      </c>
      <c r="M88" s="121">
        <v>10</v>
      </c>
      <c r="N88" s="118">
        <v>0</v>
      </c>
      <c r="O88" s="83">
        <v>47</v>
      </c>
      <c r="P88" s="83">
        <v>4</v>
      </c>
      <c r="Q88" s="83">
        <v>53</v>
      </c>
      <c r="R88" s="83">
        <v>20</v>
      </c>
      <c r="S88" s="83">
        <v>6</v>
      </c>
      <c r="T88" s="83">
        <v>6</v>
      </c>
      <c r="U88" s="83">
        <v>76</v>
      </c>
      <c r="V88" s="83">
        <v>0</v>
      </c>
      <c r="W88" s="122">
        <v>0</v>
      </c>
      <c r="X88" s="122">
        <v>0</v>
      </c>
      <c r="Y88" s="117">
        <v>0</v>
      </c>
      <c r="Z88" s="118">
        <v>0</v>
      </c>
      <c r="AA88" s="83">
        <v>2</v>
      </c>
      <c r="AB88" s="83">
        <v>0</v>
      </c>
      <c r="AC88" s="83">
        <v>3</v>
      </c>
      <c r="AD88" s="83">
        <v>1</v>
      </c>
      <c r="AE88" s="83">
        <v>0</v>
      </c>
      <c r="AF88" s="83">
        <v>0</v>
      </c>
      <c r="AG88" s="83">
        <v>4</v>
      </c>
      <c r="AH88" s="83">
        <v>0</v>
      </c>
      <c r="AI88" s="122">
        <v>0</v>
      </c>
      <c r="AJ88" s="122">
        <v>0</v>
      </c>
      <c r="AK88" s="122">
        <v>0</v>
      </c>
      <c r="AL88" s="95">
        <f t="shared" si="6"/>
        <v>0</v>
      </c>
      <c r="AM88" s="123">
        <f t="shared" si="7"/>
        <v>0</v>
      </c>
      <c r="AN88" s="124">
        <f t="shared" si="8"/>
        <v>0</v>
      </c>
      <c r="AO88" s="124">
        <f t="shared" si="9"/>
        <v>0</v>
      </c>
    </row>
    <row r="89" spans="1:41" s="124" customFormat="1" ht="11.25">
      <c r="A89" s="95" t="s">
        <v>34</v>
      </c>
      <c r="B89" s="117" t="s">
        <v>68</v>
      </c>
      <c r="C89" s="118">
        <v>238</v>
      </c>
      <c r="D89" s="83">
        <v>159</v>
      </c>
      <c r="E89" s="83">
        <v>12</v>
      </c>
      <c r="F89" s="83">
        <v>0</v>
      </c>
      <c r="G89" s="83">
        <v>171</v>
      </c>
      <c r="H89" s="119">
        <v>0.7184873949579832</v>
      </c>
      <c r="I89" s="83">
        <v>6</v>
      </c>
      <c r="J89" s="83">
        <v>2</v>
      </c>
      <c r="K89" s="83">
        <v>163</v>
      </c>
      <c r="L89" s="120">
        <v>0.6848739495798319</v>
      </c>
      <c r="M89" s="121">
        <v>8</v>
      </c>
      <c r="N89" s="118">
        <v>2</v>
      </c>
      <c r="O89" s="83">
        <v>17</v>
      </c>
      <c r="P89" s="83">
        <v>3</v>
      </c>
      <c r="Q89" s="83">
        <v>51</v>
      </c>
      <c r="R89" s="83">
        <v>45</v>
      </c>
      <c r="S89" s="83">
        <v>7</v>
      </c>
      <c r="T89" s="83">
        <v>4</v>
      </c>
      <c r="U89" s="83">
        <v>34</v>
      </c>
      <c r="V89" s="83">
        <v>0</v>
      </c>
      <c r="W89" s="122">
        <v>0</v>
      </c>
      <c r="X89" s="122">
        <v>0</v>
      </c>
      <c r="Y89" s="117">
        <v>0</v>
      </c>
      <c r="Z89" s="118">
        <v>0</v>
      </c>
      <c r="AA89" s="83">
        <v>1</v>
      </c>
      <c r="AB89" s="83">
        <v>0</v>
      </c>
      <c r="AC89" s="83">
        <v>3</v>
      </c>
      <c r="AD89" s="83">
        <v>2</v>
      </c>
      <c r="AE89" s="83">
        <v>0</v>
      </c>
      <c r="AF89" s="83">
        <v>0</v>
      </c>
      <c r="AG89" s="83">
        <v>2</v>
      </c>
      <c r="AH89" s="83">
        <v>0</v>
      </c>
      <c r="AI89" s="122">
        <v>0</v>
      </c>
      <c r="AJ89" s="122">
        <v>0</v>
      </c>
      <c r="AK89" s="122">
        <v>0</v>
      </c>
      <c r="AL89" s="95">
        <f t="shared" si="6"/>
        <v>0</v>
      </c>
      <c r="AM89" s="123">
        <f t="shared" si="7"/>
        <v>0</v>
      </c>
      <c r="AN89" s="124">
        <f t="shared" si="8"/>
        <v>0</v>
      </c>
      <c r="AO89" s="124">
        <f t="shared" si="9"/>
        <v>0</v>
      </c>
    </row>
    <row r="90" spans="1:41" s="124" customFormat="1" ht="11.25">
      <c r="A90" s="95" t="s">
        <v>34</v>
      </c>
      <c r="B90" s="117" t="s">
        <v>78</v>
      </c>
      <c r="C90" s="118">
        <v>106</v>
      </c>
      <c r="D90" s="83">
        <v>83</v>
      </c>
      <c r="E90" s="83">
        <v>13</v>
      </c>
      <c r="F90" s="83">
        <v>0</v>
      </c>
      <c r="G90" s="83">
        <v>96</v>
      </c>
      <c r="H90" s="119">
        <v>0.9056603773584906</v>
      </c>
      <c r="I90" s="83">
        <v>0</v>
      </c>
      <c r="J90" s="83">
        <v>2</v>
      </c>
      <c r="K90" s="83">
        <v>94</v>
      </c>
      <c r="L90" s="120">
        <v>0.8867924528301887</v>
      </c>
      <c r="M90" s="121">
        <v>6</v>
      </c>
      <c r="N90" s="118">
        <v>1</v>
      </c>
      <c r="O90" s="83">
        <v>2</v>
      </c>
      <c r="P90" s="83">
        <v>0</v>
      </c>
      <c r="Q90" s="83">
        <v>13</v>
      </c>
      <c r="R90" s="83">
        <v>54</v>
      </c>
      <c r="S90" s="83">
        <v>2</v>
      </c>
      <c r="T90" s="83">
        <v>4</v>
      </c>
      <c r="U90" s="83">
        <v>18</v>
      </c>
      <c r="V90" s="83">
        <v>0</v>
      </c>
      <c r="W90" s="122">
        <v>0</v>
      </c>
      <c r="X90" s="122">
        <v>0</v>
      </c>
      <c r="Y90" s="117">
        <v>0</v>
      </c>
      <c r="Z90" s="118">
        <v>0</v>
      </c>
      <c r="AA90" s="83">
        <v>0</v>
      </c>
      <c r="AB90" s="83">
        <v>0</v>
      </c>
      <c r="AC90" s="83">
        <v>1</v>
      </c>
      <c r="AD90" s="83">
        <v>4</v>
      </c>
      <c r="AE90" s="83">
        <v>0</v>
      </c>
      <c r="AF90" s="83">
        <v>0</v>
      </c>
      <c r="AG90" s="83">
        <v>1</v>
      </c>
      <c r="AH90" s="83">
        <v>0</v>
      </c>
      <c r="AI90" s="122">
        <v>0</v>
      </c>
      <c r="AJ90" s="122">
        <v>0</v>
      </c>
      <c r="AK90" s="122">
        <v>0</v>
      </c>
      <c r="AL90" s="95">
        <f t="shared" si="6"/>
        <v>0</v>
      </c>
      <c r="AM90" s="123">
        <f t="shared" si="7"/>
        <v>0</v>
      </c>
      <c r="AN90" s="124">
        <f t="shared" si="8"/>
        <v>0</v>
      </c>
      <c r="AO90" s="124">
        <f t="shared" si="9"/>
        <v>0</v>
      </c>
    </row>
    <row r="91" spans="1:41" s="124" customFormat="1" ht="11.25">
      <c r="A91" s="95" t="s">
        <v>34</v>
      </c>
      <c r="B91" s="117" t="s">
        <v>120</v>
      </c>
      <c r="C91" s="118">
        <v>319</v>
      </c>
      <c r="D91" s="83">
        <v>172</v>
      </c>
      <c r="E91" s="83">
        <v>71</v>
      </c>
      <c r="F91" s="83">
        <v>6</v>
      </c>
      <c r="G91" s="83">
        <v>237</v>
      </c>
      <c r="H91" s="119">
        <v>0.7429467084639498</v>
      </c>
      <c r="I91" s="83">
        <v>5</v>
      </c>
      <c r="J91" s="83">
        <v>2</v>
      </c>
      <c r="K91" s="83">
        <v>230</v>
      </c>
      <c r="L91" s="120">
        <v>0.7210031347962382</v>
      </c>
      <c r="M91" s="121">
        <v>10</v>
      </c>
      <c r="N91" s="118">
        <v>0</v>
      </c>
      <c r="O91" s="83">
        <v>30</v>
      </c>
      <c r="P91" s="83">
        <v>6</v>
      </c>
      <c r="Q91" s="83">
        <v>69</v>
      </c>
      <c r="R91" s="83">
        <v>71</v>
      </c>
      <c r="S91" s="83">
        <v>32</v>
      </c>
      <c r="T91" s="83">
        <v>5</v>
      </c>
      <c r="U91" s="83">
        <v>17</v>
      </c>
      <c r="V91" s="83">
        <v>0</v>
      </c>
      <c r="W91" s="122">
        <v>0</v>
      </c>
      <c r="X91" s="122">
        <v>0</v>
      </c>
      <c r="Y91" s="117">
        <v>0</v>
      </c>
      <c r="Z91" s="118">
        <v>0</v>
      </c>
      <c r="AA91" s="83">
        <v>1</v>
      </c>
      <c r="AB91" s="83">
        <v>0</v>
      </c>
      <c r="AC91" s="83">
        <v>4</v>
      </c>
      <c r="AD91" s="83">
        <v>4</v>
      </c>
      <c r="AE91" s="83">
        <v>1</v>
      </c>
      <c r="AF91" s="83">
        <v>0</v>
      </c>
      <c r="AG91" s="83">
        <v>0</v>
      </c>
      <c r="AH91" s="83">
        <v>0</v>
      </c>
      <c r="AI91" s="122">
        <v>0</v>
      </c>
      <c r="AJ91" s="122">
        <v>0</v>
      </c>
      <c r="AK91" s="122">
        <v>0</v>
      </c>
      <c r="AL91" s="95">
        <f>+V91+W91+X91+Y91</f>
        <v>0</v>
      </c>
      <c r="AM91" s="123">
        <f>+AH91+AI91+AJ91+AK91</f>
        <v>0</v>
      </c>
      <c r="AN91" s="124">
        <f t="shared" si="8"/>
        <v>0</v>
      </c>
      <c r="AO91" s="124">
        <f t="shared" si="9"/>
        <v>0</v>
      </c>
    </row>
    <row r="92" spans="1:41" s="124" customFormat="1" ht="11.25">
      <c r="A92" s="95" t="s">
        <v>34</v>
      </c>
      <c r="B92" s="117" t="s">
        <v>72</v>
      </c>
      <c r="C92" s="118">
        <v>294</v>
      </c>
      <c r="D92" s="83">
        <v>148</v>
      </c>
      <c r="E92" s="83">
        <v>15</v>
      </c>
      <c r="F92" s="83">
        <v>0</v>
      </c>
      <c r="G92" s="83">
        <v>163</v>
      </c>
      <c r="H92" s="119">
        <v>0.5544217687074829</v>
      </c>
      <c r="I92" s="83">
        <v>2</v>
      </c>
      <c r="J92" s="83">
        <v>0</v>
      </c>
      <c r="K92" s="83">
        <v>161</v>
      </c>
      <c r="L92" s="120">
        <v>0.5476190476190477</v>
      </c>
      <c r="M92" s="121">
        <v>10</v>
      </c>
      <c r="N92" s="118">
        <v>0</v>
      </c>
      <c r="O92" s="83">
        <v>37</v>
      </c>
      <c r="P92" s="83">
        <v>4</v>
      </c>
      <c r="Q92" s="83">
        <v>17</v>
      </c>
      <c r="R92" s="83">
        <v>84</v>
      </c>
      <c r="S92" s="83">
        <v>6</v>
      </c>
      <c r="T92" s="83">
        <v>6</v>
      </c>
      <c r="U92" s="83">
        <v>7</v>
      </c>
      <c r="V92" s="83">
        <v>0</v>
      </c>
      <c r="W92" s="122">
        <v>0</v>
      </c>
      <c r="X92" s="122">
        <v>0</v>
      </c>
      <c r="Y92" s="117">
        <v>0</v>
      </c>
      <c r="Z92" s="118">
        <v>0</v>
      </c>
      <c r="AA92" s="83">
        <v>3</v>
      </c>
      <c r="AB92" s="83">
        <v>0</v>
      </c>
      <c r="AC92" s="83">
        <v>1</v>
      </c>
      <c r="AD92" s="83">
        <v>6</v>
      </c>
      <c r="AE92" s="83">
        <v>0</v>
      </c>
      <c r="AF92" s="83">
        <v>0</v>
      </c>
      <c r="AG92" s="83">
        <v>0</v>
      </c>
      <c r="AH92" s="83">
        <v>0</v>
      </c>
      <c r="AI92" s="122">
        <v>0</v>
      </c>
      <c r="AJ92" s="122">
        <v>0</v>
      </c>
      <c r="AK92" s="122">
        <v>0</v>
      </c>
      <c r="AL92" s="95">
        <f>V92+W92+X92+Y92</f>
        <v>0</v>
      </c>
      <c r="AM92" s="123">
        <f>AH92+AI92+AJ92+AK92</f>
        <v>0</v>
      </c>
      <c r="AN92" s="124">
        <f t="shared" si="8"/>
        <v>0</v>
      </c>
      <c r="AO92" s="124">
        <f t="shared" si="9"/>
        <v>0</v>
      </c>
    </row>
    <row r="93" spans="1:41" s="124" customFormat="1" ht="11.25">
      <c r="A93" s="95" t="s">
        <v>35</v>
      </c>
      <c r="B93" s="117" t="s">
        <v>157</v>
      </c>
      <c r="C93" s="118">
        <v>220</v>
      </c>
      <c r="D93" s="83">
        <v>104</v>
      </c>
      <c r="E93" s="83">
        <v>30</v>
      </c>
      <c r="F93" s="83">
        <v>2</v>
      </c>
      <c r="G93" s="83">
        <v>132</v>
      </c>
      <c r="H93" s="119">
        <v>0.6</v>
      </c>
      <c r="I93" s="83">
        <v>0</v>
      </c>
      <c r="J93" s="83">
        <v>2</v>
      </c>
      <c r="K93" s="83">
        <v>130</v>
      </c>
      <c r="L93" s="120">
        <v>0.5909090909090909</v>
      </c>
      <c r="M93" s="121">
        <v>8</v>
      </c>
      <c r="N93" s="118">
        <v>1</v>
      </c>
      <c r="O93" s="83">
        <v>4</v>
      </c>
      <c r="P93" s="83">
        <v>2</v>
      </c>
      <c r="Q93" s="83">
        <v>55</v>
      </c>
      <c r="R93" s="83">
        <v>27</v>
      </c>
      <c r="S93" s="83">
        <v>3</v>
      </c>
      <c r="T93" s="83">
        <v>0</v>
      </c>
      <c r="U93" s="83">
        <v>17</v>
      </c>
      <c r="V93" s="83">
        <v>21</v>
      </c>
      <c r="W93" s="122">
        <v>0</v>
      </c>
      <c r="X93" s="122">
        <v>0</v>
      </c>
      <c r="Y93" s="117">
        <v>0</v>
      </c>
      <c r="Z93" s="118">
        <v>0</v>
      </c>
      <c r="AA93" s="83">
        <v>0</v>
      </c>
      <c r="AB93" s="83">
        <v>0</v>
      </c>
      <c r="AC93" s="83">
        <v>4</v>
      </c>
      <c r="AD93" s="83">
        <v>2</v>
      </c>
      <c r="AE93" s="83">
        <v>0</v>
      </c>
      <c r="AF93" s="83">
        <v>0</v>
      </c>
      <c r="AG93" s="83">
        <v>1</v>
      </c>
      <c r="AH93" s="83">
        <v>1</v>
      </c>
      <c r="AI93" s="122">
        <v>0</v>
      </c>
      <c r="AJ93" s="122">
        <v>0</v>
      </c>
      <c r="AK93" s="122">
        <v>0</v>
      </c>
      <c r="AL93" s="95">
        <f>V93+W93+X93+Y93</f>
        <v>21</v>
      </c>
      <c r="AM93" s="123">
        <f>AH93+AI93+AJ93+AK93</f>
        <v>1</v>
      </c>
      <c r="AN93" s="124">
        <f t="shared" si="8"/>
        <v>0</v>
      </c>
      <c r="AO93" s="124">
        <f t="shared" si="9"/>
        <v>0</v>
      </c>
    </row>
    <row r="94" spans="1:41" s="124" customFormat="1" ht="12" thickBot="1">
      <c r="A94" s="95" t="s">
        <v>35</v>
      </c>
      <c r="B94" s="117" t="s">
        <v>158</v>
      </c>
      <c r="C94" s="118">
        <v>222</v>
      </c>
      <c r="D94" s="83">
        <v>118</v>
      </c>
      <c r="E94" s="83">
        <v>16</v>
      </c>
      <c r="F94" s="83">
        <v>0</v>
      </c>
      <c r="G94" s="83">
        <v>134</v>
      </c>
      <c r="H94" s="119">
        <v>0.6036036036036037</v>
      </c>
      <c r="I94" s="83">
        <v>0</v>
      </c>
      <c r="J94" s="83">
        <v>1</v>
      </c>
      <c r="K94" s="83">
        <v>133</v>
      </c>
      <c r="L94" s="120">
        <v>0.5990990990990991</v>
      </c>
      <c r="M94" s="121">
        <v>8</v>
      </c>
      <c r="N94" s="118">
        <v>1</v>
      </c>
      <c r="O94" s="83">
        <v>19</v>
      </c>
      <c r="P94" s="83">
        <v>0</v>
      </c>
      <c r="Q94" s="83">
        <v>10</v>
      </c>
      <c r="R94" s="83">
        <v>45</v>
      </c>
      <c r="S94" s="83">
        <v>2</v>
      </c>
      <c r="T94" s="83">
        <v>1</v>
      </c>
      <c r="U94" s="83">
        <v>8</v>
      </c>
      <c r="V94" s="83">
        <v>47</v>
      </c>
      <c r="W94" s="122">
        <v>0</v>
      </c>
      <c r="X94" s="122">
        <v>0</v>
      </c>
      <c r="Y94" s="117">
        <v>0</v>
      </c>
      <c r="Z94" s="118">
        <v>0</v>
      </c>
      <c r="AA94" s="83">
        <v>1</v>
      </c>
      <c r="AB94" s="83">
        <v>0</v>
      </c>
      <c r="AC94" s="83">
        <v>0</v>
      </c>
      <c r="AD94" s="83">
        <v>3</v>
      </c>
      <c r="AE94" s="83">
        <v>0</v>
      </c>
      <c r="AF94" s="83">
        <v>0</v>
      </c>
      <c r="AG94" s="83">
        <v>0</v>
      </c>
      <c r="AH94" s="83">
        <v>4</v>
      </c>
      <c r="AI94" s="122">
        <v>0</v>
      </c>
      <c r="AJ94" s="122">
        <v>0</v>
      </c>
      <c r="AK94" s="122">
        <v>0</v>
      </c>
      <c r="AL94" s="95">
        <f>V94+W94+X94+Y94</f>
        <v>47</v>
      </c>
      <c r="AM94" s="123">
        <f>AH94+AI94+AJ94+AK94</f>
        <v>4</v>
      </c>
      <c r="AN94" s="124">
        <f t="shared" si="8"/>
        <v>0</v>
      </c>
      <c r="AO94" s="124">
        <f t="shared" si="9"/>
        <v>0</v>
      </c>
    </row>
    <row r="95" spans="1:41" s="9" customFormat="1" ht="64.5" customHeight="1" thickBot="1" thickTop="1">
      <c r="A95" s="47" t="s">
        <v>65</v>
      </c>
      <c r="B95" s="62">
        <f>92-COUNTIF(B3:B94,"")</f>
        <v>92</v>
      </c>
      <c r="C95" s="63">
        <f>SUM(C3:C94)</f>
        <v>31101</v>
      </c>
      <c r="D95" s="63">
        <f>SUM(D3:D94)</f>
        <v>16828</v>
      </c>
      <c r="E95" s="63">
        <f>SUM(E3:E94)</f>
        <v>5587</v>
      </c>
      <c r="F95" s="63">
        <f>SUM(F3:F94)</f>
        <v>162</v>
      </c>
      <c r="G95" s="63">
        <f>SUM(G3:G94)</f>
        <v>22253</v>
      </c>
      <c r="H95" s="48">
        <f>G95/C95</f>
        <v>0.7155075399504839</v>
      </c>
      <c r="I95" s="63">
        <f>SUM(I3:I94)</f>
        <v>354</v>
      </c>
      <c r="J95" s="63">
        <f>SUM(J3:J94)</f>
        <v>293</v>
      </c>
      <c r="K95" s="63">
        <f>SUM(K3:K94)</f>
        <v>21606</v>
      </c>
      <c r="L95" s="69">
        <f>K95/C95</f>
        <v>0.6947043503424327</v>
      </c>
      <c r="M95" s="70">
        <f aca="true" t="shared" si="10" ref="M95:AK95">SUM(M3:M94)</f>
        <v>832</v>
      </c>
      <c r="N95" s="63">
        <f t="shared" si="10"/>
        <v>207</v>
      </c>
      <c r="O95" s="63">
        <f t="shared" si="10"/>
        <v>2975</v>
      </c>
      <c r="P95" s="63">
        <f t="shared" si="10"/>
        <v>275</v>
      </c>
      <c r="Q95" s="63">
        <f t="shared" si="10"/>
        <v>7123</v>
      </c>
      <c r="R95" s="63">
        <f t="shared" si="10"/>
        <v>5456</v>
      </c>
      <c r="S95" s="63">
        <f t="shared" si="10"/>
        <v>749</v>
      </c>
      <c r="T95" s="63">
        <f t="shared" si="10"/>
        <v>679</v>
      </c>
      <c r="U95" s="63">
        <f t="shared" si="10"/>
        <v>4074</v>
      </c>
      <c r="V95" s="63">
        <f t="shared" si="10"/>
        <v>68</v>
      </c>
      <c r="W95" s="63">
        <f t="shared" si="10"/>
        <v>0</v>
      </c>
      <c r="X95" s="63">
        <f t="shared" si="10"/>
        <v>0</v>
      </c>
      <c r="Y95" s="62">
        <f t="shared" si="10"/>
        <v>0</v>
      </c>
      <c r="Z95" s="63">
        <f t="shared" si="10"/>
        <v>0</v>
      </c>
      <c r="AA95" s="63">
        <f t="shared" si="10"/>
        <v>103</v>
      </c>
      <c r="AB95" s="63">
        <f t="shared" si="10"/>
        <v>0</v>
      </c>
      <c r="AC95" s="63">
        <f t="shared" si="10"/>
        <v>310</v>
      </c>
      <c r="AD95" s="63">
        <f t="shared" si="10"/>
        <v>231</v>
      </c>
      <c r="AE95" s="63">
        <f t="shared" si="10"/>
        <v>12</v>
      </c>
      <c r="AF95" s="63">
        <f t="shared" si="10"/>
        <v>10</v>
      </c>
      <c r="AG95" s="63">
        <f t="shared" si="10"/>
        <v>161</v>
      </c>
      <c r="AH95" s="63">
        <f t="shared" si="10"/>
        <v>5</v>
      </c>
      <c r="AI95" s="63">
        <f t="shared" si="10"/>
        <v>0</v>
      </c>
      <c r="AJ95" s="63">
        <f t="shared" si="10"/>
        <v>0</v>
      </c>
      <c r="AK95" s="64">
        <f t="shared" si="10"/>
        <v>0</v>
      </c>
      <c r="AL95" s="65">
        <f>V95+W95+X95+Y95</f>
        <v>68</v>
      </c>
      <c r="AM95" s="66">
        <f>AH95+AI95+AJ95+AK95</f>
        <v>5</v>
      </c>
      <c r="AN95" s="33">
        <f>N95+O95+P95+Q95+R95+S95+T95+U95+V95+W95+X95+Y95-K95</f>
        <v>0</v>
      </c>
      <c r="AO95" s="33">
        <f>Z95+AA95+AB95+AC95+AD95+AE95+AF95+AG95+AH95+AI95+AJ95+AK95-M95</f>
        <v>0</v>
      </c>
    </row>
    <row r="96" spans="1:39" s="1" customFormat="1" ht="104.25" customHeight="1" thickBot="1" thickTop="1">
      <c r="A96" s="42"/>
      <c r="B96" s="41" t="s">
        <v>64</v>
      </c>
      <c r="C96" s="43" t="str">
        <f aca="true" t="shared" si="11" ref="C96:AM96">C2</f>
        <v>Inscrits</v>
      </c>
      <c r="D96" s="44" t="str">
        <f t="shared" si="11"/>
        <v>Votes directs</v>
      </c>
      <c r="E96" s="44" t="str">
        <f t="shared" si="11"/>
        <v>Votes correspondance</v>
      </c>
      <c r="F96" s="44" t="str">
        <f t="shared" si="11"/>
        <v>Enveloppes non valables</v>
      </c>
      <c r="G96" s="44" t="str">
        <f t="shared" si="11"/>
        <v>Total participation</v>
      </c>
      <c r="H96" s="44" t="str">
        <f t="shared" si="11"/>
        <v>%participation</v>
      </c>
      <c r="I96" s="44" t="str">
        <f t="shared" si="11"/>
        <v>Blancs</v>
      </c>
      <c r="J96" s="44" t="str">
        <f t="shared" si="11"/>
        <v>Nuls</v>
      </c>
      <c r="K96" s="44" t="str">
        <f t="shared" si="11"/>
        <v>Exprimés</v>
      </c>
      <c r="L96" s="45" t="str">
        <f t="shared" si="11"/>
        <v>% exprimés</v>
      </c>
      <c r="M96" s="46" t="str">
        <f t="shared" si="11"/>
        <v>nombre de sièges</v>
      </c>
      <c r="N96" s="43" t="str">
        <f t="shared" si="11"/>
        <v>CFE-CGC</v>
      </c>
      <c r="O96" s="44" t="str">
        <f t="shared" si="11"/>
        <v>CFDT</v>
      </c>
      <c r="P96" s="44" t="str">
        <f t="shared" si="11"/>
        <v>CFTC</v>
      </c>
      <c r="Q96" s="44" t="str">
        <f t="shared" si="11"/>
        <v>CGT</v>
      </c>
      <c r="R96" s="44" t="str">
        <f t="shared" si="11"/>
        <v>FO</v>
      </c>
      <c r="S96" s="44" t="str">
        <f t="shared" si="11"/>
        <v>FSU</v>
      </c>
      <c r="T96" s="44" t="str">
        <f t="shared" si="11"/>
        <v>SOLIDAIRES</v>
      </c>
      <c r="U96" s="44" t="str">
        <f t="shared" si="11"/>
        <v>UNSA</v>
      </c>
      <c r="V96" s="44" t="str">
        <f t="shared" si="11"/>
        <v>OS autre 1</v>
      </c>
      <c r="W96" s="44" t="str">
        <f t="shared" si="11"/>
        <v>OS autre 2</v>
      </c>
      <c r="X96" s="44" t="str">
        <f t="shared" si="11"/>
        <v>OS autre 3</v>
      </c>
      <c r="Y96" s="41" t="str">
        <f t="shared" si="11"/>
        <v>OS autre 4</v>
      </c>
      <c r="Z96" s="43" t="str">
        <f t="shared" si="11"/>
        <v>CFE-CGC</v>
      </c>
      <c r="AA96" s="44" t="str">
        <f t="shared" si="11"/>
        <v>CFDT</v>
      </c>
      <c r="AB96" s="44" t="str">
        <f t="shared" si="11"/>
        <v>CFTC</v>
      </c>
      <c r="AC96" s="44" t="str">
        <f t="shared" si="11"/>
        <v>CGT</v>
      </c>
      <c r="AD96" s="44" t="str">
        <f t="shared" si="11"/>
        <v>FO</v>
      </c>
      <c r="AE96" s="44" t="str">
        <f t="shared" si="11"/>
        <v>FSU</v>
      </c>
      <c r="AF96" s="44" t="str">
        <f t="shared" si="11"/>
        <v>SOLIDAIRES</v>
      </c>
      <c r="AG96" s="44" t="str">
        <f t="shared" si="11"/>
        <v>UNSA</v>
      </c>
      <c r="AH96" s="44" t="str">
        <f t="shared" si="11"/>
        <v>OS autre 1</v>
      </c>
      <c r="AI96" s="44" t="str">
        <f t="shared" si="11"/>
        <v>OS autre 2</v>
      </c>
      <c r="AJ96" s="44" t="str">
        <f t="shared" si="11"/>
        <v>OS autre 3</v>
      </c>
      <c r="AK96" s="41" t="str">
        <f t="shared" si="11"/>
        <v>OS autre 4</v>
      </c>
      <c r="AL96" s="40" t="str">
        <f t="shared" si="11"/>
        <v>Total Voix OS autres</v>
      </c>
      <c r="AM96" s="41" t="str">
        <f t="shared" si="11"/>
        <v>Total Sièges OS autres</v>
      </c>
    </row>
    <row r="97" spans="1:39" ht="13.5" thickTop="1">
      <c r="A97" s="201" t="s">
        <v>23</v>
      </c>
      <c r="B97" s="202"/>
      <c r="C97" s="203" t="s">
        <v>24</v>
      </c>
      <c r="D97" s="203"/>
      <c r="E97" s="203"/>
      <c r="F97" s="203"/>
      <c r="G97" s="203"/>
      <c r="H97" s="203"/>
      <c r="I97" s="203"/>
      <c r="J97" s="203"/>
      <c r="K97" s="203"/>
      <c r="L97" s="203"/>
      <c r="M97" s="17" t="s">
        <v>25</v>
      </c>
      <c r="N97" s="204" t="s">
        <v>26</v>
      </c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4" t="s">
        <v>27</v>
      </c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38"/>
      <c r="AM97" s="39"/>
    </row>
    <row r="98" spans="1:6" ht="12.75">
      <c r="A98" s="4" t="s">
        <v>30</v>
      </c>
      <c r="B98" s="80">
        <f>92-B95</f>
        <v>0</v>
      </c>
      <c r="C98" s="4" t="s">
        <v>40</v>
      </c>
      <c r="D98" s="4"/>
      <c r="E98" s="4"/>
      <c r="F98" s="4"/>
    </row>
    <row r="99" spans="1:12" ht="12.75">
      <c r="A99" s="4"/>
      <c r="B99" s="80"/>
      <c r="C99" s="4"/>
      <c r="D99" s="4"/>
      <c r="E99" s="4"/>
      <c r="F99" s="4"/>
      <c r="G99" t="s">
        <v>170</v>
      </c>
      <c r="H99" s="169">
        <f>MIN(H3:H92)</f>
        <v>0.5544217687074829</v>
      </c>
      <c r="I99" s="169"/>
      <c r="K99" t="s">
        <v>170</v>
      </c>
      <c r="L99" s="169">
        <f>MIN(L3:L92)</f>
        <v>0.5476190476190477</v>
      </c>
    </row>
    <row r="100" spans="7:12" ht="12.75">
      <c r="G100" t="s">
        <v>171</v>
      </c>
      <c r="H100" s="170">
        <f>MAX(H3:H92)</f>
        <v>0.9056603773584906</v>
      </c>
      <c r="K100" t="s">
        <v>171</v>
      </c>
      <c r="L100" s="170">
        <f>MAX(L3:L92)</f>
        <v>0.8867924528301887</v>
      </c>
    </row>
    <row r="101" spans="2:7" ht="91.5" customHeight="1">
      <c r="B101" s="8" t="s">
        <v>36</v>
      </c>
      <c r="C101" s="8" t="s">
        <v>41</v>
      </c>
      <c r="D101" s="8" t="s">
        <v>37</v>
      </c>
      <c r="E101" s="8"/>
      <c r="G101" s="8"/>
    </row>
    <row r="102" spans="1:4" ht="12.75">
      <c r="A102" t="s">
        <v>31</v>
      </c>
      <c r="B102">
        <f>COUNTIF($A$3:$A$94,"DDCS")</f>
        <v>0</v>
      </c>
      <c r="C102">
        <f>D102-B102</f>
        <v>50</v>
      </c>
      <c r="D102">
        <v>50</v>
      </c>
    </row>
    <row r="103" spans="1:4" ht="12.75">
      <c r="A103" t="s">
        <v>32</v>
      </c>
      <c r="B103">
        <f>COUNTIF($A$3:$A$94,"DDCSPP")</f>
        <v>0</v>
      </c>
      <c r="C103">
        <f>D103-B103</f>
        <v>46</v>
      </c>
      <c r="D103">
        <v>46</v>
      </c>
    </row>
    <row r="104" spans="1:4" ht="12.75">
      <c r="A104" t="s">
        <v>33</v>
      </c>
      <c r="B104">
        <f>COUNTIF($A$3:$A$94,"DDPP")</f>
        <v>0</v>
      </c>
      <c r="C104">
        <f>D104-B104</f>
        <v>50</v>
      </c>
      <c r="D104">
        <v>50</v>
      </c>
    </row>
    <row r="105" spans="1:4" ht="12.75">
      <c r="A105" t="s">
        <v>34</v>
      </c>
      <c r="B105">
        <f>COUNTIF($A$3:$A$94,"DDT")</f>
        <v>70</v>
      </c>
      <c r="C105">
        <f>D105-B105</f>
        <v>-4</v>
      </c>
      <c r="D105">
        <f>92-26</f>
        <v>66</v>
      </c>
    </row>
    <row r="106" spans="1:4" ht="12.75">
      <c r="A106" t="s">
        <v>35</v>
      </c>
      <c r="B106">
        <f>COUNTIF($A$3:$A$94,"DDTM")</f>
        <v>22</v>
      </c>
      <c r="C106">
        <f>D106-B106</f>
        <v>4</v>
      </c>
      <c r="D106">
        <v>26</v>
      </c>
    </row>
    <row r="107" spans="1:4" ht="12.75">
      <c r="A107" t="s">
        <v>28</v>
      </c>
      <c r="B107">
        <f>SUM(B102:B106)</f>
        <v>92</v>
      </c>
      <c r="C107">
        <f>SUM(C102:C106)</f>
        <v>146</v>
      </c>
      <c r="D107">
        <f>SUM(D102:D106)</f>
        <v>238</v>
      </c>
    </row>
    <row r="108" spans="1:39" s="1" customFormat="1" ht="115.5" customHeight="1">
      <c r="A108" s="10" t="s">
        <v>46</v>
      </c>
      <c r="B108" s="10" t="str">
        <f aca="true" t="shared" si="12" ref="B108:AM108">B96</f>
        <v>Nombre de DDT-M</v>
      </c>
      <c r="C108" s="53" t="str">
        <f t="shared" si="12"/>
        <v>Inscrits</v>
      </c>
      <c r="D108" s="10" t="str">
        <f t="shared" si="12"/>
        <v>Votes directs</v>
      </c>
      <c r="E108" s="10" t="str">
        <f t="shared" si="12"/>
        <v>Votes correspondance</v>
      </c>
      <c r="F108" s="10" t="str">
        <f t="shared" si="12"/>
        <v>Enveloppes non valables</v>
      </c>
      <c r="G108" s="53" t="str">
        <f t="shared" si="12"/>
        <v>Total participation</v>
      </c>
      <c r="H108" s="53" t="str">
        <f t="shared" si="12"/>
        <v>%participation</v>
      </c>
      <c r="I108" s="10" t="str">
        <f t="shared" si="12"/>
        <v>Blancs</v>
      </c>
      <c r="J108" s="10" t="str">
        <f t="shared" si="12"/>
        <v>Nuls</v>
      </c>
      <c r="K108" s="53" t="str">
        <f t="shared" si="12"/>
        <v>Exprimés</v>
      </c>
      <c r="L108" s="53" t="str">
        <f t="shared" si="12"/>
        <v>% exprimés</v>
      </c>
      <c r="M108" s="55" t="str">
        <f t="shared" si="12"/>
        <v>nombre de sièges</v>
      </c>
      <c r="N108" s="53" t="str">
        <f t="shared" si="12"/>
        <v>CFE-CGC</v>
      </c>
      <c r="O108" s="53" t="str">
        <f t="shared" si="12"/>
        <v>CFDT</v>
      </c>
      <c r="P108" s="53" t="str">
        <f t="shared" si="12"/>
        <v>CFTC</v>
      </c>
      <c r="Q108" s="53" t="str">
        <f t="shared" si="12"/>
        <v>CGT</v>
      </c>
      <c r="R108" s="53" t="str">
        <f t="shared" si="12"/>
        <v>FO</v>
      </c>
      <c r="S108" s="53" t="str">
        <f t="shared" si="12"/>
        <v>FSU</v>
      </c>
      <c r="T108" s="53" t="str">
        <f t="shared" si="12"/>
        <v>SOLIDAIRES</v>
      </c>
      <c r="U108" s="53" t="str">
        <f t="shared" si="12"/>
        <v>UNSA</v>
      </c>
      <c r="V108" s="53" t="str">
        <f t="shared" si="12"/>
        <v>OS autre 1</v>
      </c>
      <c r="W108" s="53" t="str">
        <f t="shared" si="12"/>
        <v>OS autre 2</v>
      </c>
      <c r="X108" s="53" t="str">
        <f t="shared" si="12"/>
        <v>OS autre 3</v>
      </c>
      <c r="Y108" s="53" t="str">
        <f t="shared" si="12"/>
        <v>OS autre 4</v>
      </c>
      <c r="Z108" s="55" t="str">
        <f t="shared" si="12"/>
        <v>CFE-CGC</v>
      </c>
      <c r="AA108" s="55" t="str">
        <f t="shared" si="12"/>
        <v>CFDT</v>
      </c>
      <c r="AB108" s="55" t="str">
        <f t="shared" si="12"/>
        <v>CFTC</v>
      </c>
      <c r="AC108" s="55" t="str">
        <f t="shared" si="12"/>
        <v>CGT</v>
      </c>
      <c r="AD108" s="55" t="str">
        <f t="shared" si="12"/>
        <v>FO</v>
      </c>
      <c r="AE108" s="55" t="str">
        <f t="shared" si="12"/>
        <v>FSU</v>
      </c>
      <c r="AF108" s="55" t="str">
        <f t="shared" si="12"/>
        <v>SOLIDAIRES</v>
      </c>
      <c r="AG108" s="55" t="str">
        <f t="shared" si="12"/>
        <v>UNSA</v>
      </c>
      <c r="AH108" s="55" t="str">
        <f t="shared" si="12"/>
        <v>OS autre 1</v>
      </c>
      <c r="AI108" s="55" t="str">
        <f t="shared" si="12"/>
        <v>OS autre 2</v>
      </c>
      <c r="AJ108" s="55" t="str">
        <f t="shared" si="12"/>
        <v>OS autre 3</v>
      </c>
      <c r="AK108" s="55" t="str">
        <f t="shared" si="12"/>
        <v>OS autre 4</v>
      </c>
      <c r="AL108" s="53" t="str">
        <f t="shared" si="12"/>
        <v>Total Voix OS autres</v>
      </c>
      <c r="AM108" s="55" t="str">
        <f t="shared" si="12"/>
        <v>Total Sièges OS autres</v>
      </c>
    </row>
    <row r="109" spans="1:39" s="4" customFormat="1" ht="55.5" customHeight="1">
      <c r="A109" s="50" t="str">
        <f>A105</f>
        <v>DDT</v>
      </c>
      <c r="B109" s="60">
        <f>COUNTIF($A$3:$A$94,$A109)</f>
        <v>70</v>
      </c>
      <c r="C109" s="77">
        <f aca="true" t="shared" si="13" ref="C109:G113">SUMIF($A$3:$A$94,$A109,C$3:C$94)</f>
        <v>21831</v>
      </c>
      <c r="D109" s="60">
        <f t="shared" si="13"/>
        <v>12042</v>
      </c>
      <c r="E109" s="60">
        <f t="shared" si="13"/>
        <v>4083</v>
      </c>
      <c r="F109" s="60">
        <f t="shared" si="13"/>
        <v>121</v>
      </c>
      <c r="G109" s="77">
        <f t="shared" si="13"/>
        <v>16004</v>
      </c>
      <c r="H109" s="78">
        <f aca="true" t="shared" si="14" ref="H109:H115">G109/C109</f>
        <v>0.7330859786542073</v>
      </c>
      <c r="I109" s="60">
        <f aca="true" t="shared" si="15" ref="I109:K113">SUMIF($A$3:$A$94,$A109,I$3:I$94)</f>
        <v>264</v>
      </c>
      <c r="J109" s="60">
        <f t="shared" si="15"/>
        <v>224</v>
      </c>
      <c r="K109" s="77">
        <f t="shared" si="15"/>
        <v>15516</v>
      </c>
      <c r="L109" s="78">
        <f>K109/G109</f>
        <v>0.9695076230942264</v>
      </c>
      <c r="M109" s="79">
        <f aca="true" t="shared" si="16" ref="M109:V113">SUMIF($A$3:$A$94,$A109,M$3:M$94)</f>
        <v>622</v>
      </c>
      <c r="N109" s="77">
        <f t="shared" si="16"/>
        <v>150</v>
      </c>
      <c r="O109" s="77">
        <f t="shared" si="16"/>
        <v>2174</v>
      </c>
      <c r="P109" s="77">
        <f t="shared" si="16"/>
        <v>194</v>
      </c>
      <c r="Q109" s="77">
        <f t="shared" si="16"/>
        <v>5131</v>
      </c>
      <c r="R109" s="77">
        <f t="shared" si="16"/>
        <v>3836</v>
      </c>
      <c r="S109" s="77">
        <f t="shared" si="16"/>
        <v>492</v>
      </c>
      <c r="T109" s="77">
        <f t="shared" si="16"/>
        <v>487</v>
      </c>
      <c r="U109" s="77">
        <f t="shared" si="16"/>
        <v>3052</v>
      </c>
      <c r="V109" s="77">
        <f t="shared" si="16"/>
        <v>0</v>
      </c>
      <c r="W109" s="77">
        <f aca="true" t="shared" si="17" ref="W109:AF113">SUMIF($A$3:$A$94,$A109,W$3:W$94)</f>
        <v>0</v>
      </c>
      <c r="X109" s="77">
        <f t="shared" si="17"/>
        <v>0</v>
      </c>
      <c r="Y109" s="77">
        <f t="shared" si="17"/>
        <v>0</v>
      </c>
      <c r="Z109" s="79">
        <f t="shared" si="17"/>
        <v>0</v>
      </c>
      <c r="AA109" s="79">
        <f t="shared" si="17"/>
        <v>81</v>
      </c>
      <c r="AB109" s="79">
        <f t="shared" si="17"/>
        <v>0</v>
      </c>
      <c r="AC109" s="79">
        <f t="shared" si="17"/>
        <v>230</v>
      </c>
      <c r="AD109" s="79">
        <f t="shared" si="17"/>
        <v>170</v>
      </c>
      <c r="AE109" s="79">
        <f t="shared" si="17"/>
        <v>8</v>
      </c>
      <c r="AF109" s="79">
        <f t="shared" si="17"/>
        <v>7</v>
      </c>
      <c r="AG109" s="79">
        <f aca="true" t="shared" si="18" ref="AG109:AM113">SUMIF($A$3:$A$94,$A109,AG$3:AG$94)</f>
        <v>126</v>
      </c>
      <c r="AH109" s="79">
        <f t="shared" si="18"/>
        <v>0</v>
      </c>
      <c r="AI109" s="79">
        <f t="shared" si="18"/>
        <v>0</v>
      </c>
      <c r="AJ109" s="79">
        <f t="shared" si="18"/>
        <v>0</v>
      </c>
      <c r="AK109" s="79">
        <f t="shared" si="18"/>
        <v>0</v>
      </c>
      <c r="AL109" s="77">
        <f t="shared" si="18"/>
        <v>0</v>
      </c>
      <c r="AM109" s="79">
        <f t="shared" si="18"/>
        <v>0</v>
      </c>
    </row>
    <row r="110" spans="1:39" s="4" customFormat="1" ht="55.5" customHeight="1">
      <c r="A110" s="50" t="str">
        <f>A106</f>
        <v>DDTM</v>
      </c>
      <c r="B110" s="60">
        <f>COUNTIF($A$3:$A$94,$A110)</f>
        <v>22</v>
      </c>
      <c r="C110" s="77">
        <f t="shared" si="13"/>
        <v>9270</v>
      </c>
      <c r="D110" s="60">
        <f t="shared" si="13"/>
        <v>4786</v>
      </c>
      <c r="E110" s="60">
        <f t="shared" si="13"/>
        <v>1504</v>
      </c>
      <c r="F110" s="60">
        <f t="shared" si="13"/>
        <v>41</v>
      </c>
      <c r="G110" s="77">
        <f t="shared" si="13"/>
        <v>6249</v>
      </c>
      <c r="H110" s="78">
        <f t="shared" si="14"/>
        <v>0.6741100323624596</v>
      </c>
      <c r="I110" s="60">
        <f t="shared" si="15"/>
        <v>90</v>
      </c>
      <c r="J110" s="60">
        <f t="shared" si="15"/>
        <v>69</v>
      </c>
      <c r="K110" s="77">
        <f t="shared" si="15"/>
        <v>6090</v>
      </c>
      <c r="L110" s="78">
        <f aca="true" t="shared" si="19" ref="L110:L115">K110/C110</f>
        <v>0.656957928802589</v>
      </c>
      <c r="M110" s="79">
        <f t="shared" si="16"/>
        <v>210</v>
      </c>
      <c r="N110" s="77">
        <f t="shared" si="16"/>
        <v>57</v>
      </c>
      <c r="O110" s="77">
        <f t="shared" si="16"/>
        <v>801</v>
      </c>
      <c r="P110" s="77">
        <f t="shared" si="16"/>
        <v>81</v>
      </c>
      <c r="Q110" s="77">
        <f t="shared" si="16"/>
        <v>1992</v>
      </c>
      <c r="R110" s="77">
        <f t="shared" si="16"/>
        <v>1620</v>
      </c>
      <c r="S110" s="77">
        <f t="shared" si="16"/>
        <v>257</v>
      </c>
      <c r="T110" s="77">
        <f t="shared" si="16"/>
        <v>192</v>
      </c>
      <c r="U110" s="77">
        <f t="shared" si="16"/>
        <v>1022</v>
      </c>
      <c r="V110" s="77">
        <f t="shared" si="16"/>
        <v>68</v>
      </c>
      <c r="W110" s="77">
        <f t="shared" si="17"/>
        <v>0</v>
      </c>
      <c r="X110" s="77">
        <f t="shared" si="17"/>
        <v>0</v>
      </c>
      <c r="Y110" s="77">
        <f t="shared" si="17"/>
        <v>0</v>
      </c>
      <c r="Z110" s="79">
        <f t="shared" si="17"/>
        <v>0</v>
      </c>
      <c r="AA110" s="79">
        <f t="shared" si="17"/>
        <v>22</v>
      </c>
      <c r="AB110" s="79">
        <f t="shared" si="17"/>
        <v>0</v>
      </c>
      <c r="AC110" s="79">
        <f t="shared" si="17"/>
        <v>80</v>
      </c>
      <c r="AD110" s="79">
        <f t="shared" si="17"/>
        <v>61</v>
      </c>
      <c r="AE110" s="79">
        <f t="shared" si="17"/>
        <v>4</v>
      </c>
      <c r="AF110" s="79">
        <f t="shared" si="17"/>
        <v>3</v>
      </c>
      <c r="AG110" s="79">
        <f t="shared" si="18"/>
        <v>35</v>
      </c>
      <c r="AH110" s="79">
        <f t="shared" si="18"/>
        <v>5</v>
      </c>
      <c r="AI110" s="79">
        <f t="shared" si="18"/>
        <v>0</v>
      </c>
      <c r="AJ110" s="79">
        <f t="shared" si="18"/>
        <v>0</v>
      </c>
      <c r="AK110" s="79">
        <f t="shared" si="18"/>
        <v>0</v>
      </c>
      <c r="AL110" s="77">
        <f t="shared" si="18"/>
        <v>68</v>
      </c>
      <c r="AM110" s="79">
        <f t="shared" si="18"/>
        <v>5</v>
      </c>
    </row>
    <row r="111" spans="1:39" s="3" customFormat="1" ht="17.25" customHeight="1">
      <c r="A111" s="71" t="str">
        <f>A102</f>
        <v>DDCS</v>
      </c>
      <c r="B111" s="72">
        <f>COUNTIF($A$3:$A$94,$A111)</f>
        <v>0</v>
      </c>
      <c r="C111" s="72">
        <f t="shared" si="13"/>
        <v>0</v>
      </c>
      <c r="D111" s="72">
        <f t="shared" si="13"/>
        <v>0</v>
      </c>
      <c r="E111" s="72">
        <f t="shared" si="13"/>
        <v>0</v>
      </c>
      <c r="F111" s="72">
        <f t="shared" si="13"/>
        <v>0</v>
      </c>
      <c r="G111" s="72">
        <f t="shared" si="13"/>
        <v>0</v>
      </c>
      <c r="H111" s="73" t="e">
        <f t="shared" si="14"/>
        <v>#DIV/0!</v>
      </c>
      <c r="I111" s="72">
        <f t="shared" si="15"/>
        <v>0</v>
      </c>
      <c r="J111" s="72">
        <f t="shared" si="15"/>
        <v>0</v>
      </c>
      <c r="K111" s="72">
        <f t="shared" si="15"/>
        <v>0</v>
      </c>
      <c r="L111" s="73" t="e">
        <f t="shared" si="19"/>
        <v>#DIV/0!</v>
      </c>
      <c r="M111" s="72">
        <f t="shared" si="16"/>
        <v>0</v>
      </c>
      <c r="N111" s="72">
        <f t="shared" si="16"/>
        <v>0</v>
      </c>
      <c r="O111" s="72">
        <f t="shared" si="16"/>
        <v>0</v>
      </c>
      <c r="P111" s="72">
        <f t="shared" si="16"/>
        <v>0</v>
      </c>
      <c r="Q111" s="72">
        <f t="shared" si="16"/>
        <v>0</v>
      </c>
      <c r="R111" s="72">
        <f t="shared" si="16"/>
        <v>0</v>
      </c>
      <c r="S111" s="72">
        <f t="shared" si="16"/>
        <v>0</v>
      </c>
      <c r="T111" s="72">
        <f t="shared" si="16"/>
        <v>0</v>
      </c>
      <c r="U111" s="72">
        <f t="shared" si="16"/>
        <v>0</v>
      </c>
      <c r="V111" s="72">
        <f t="shared" si="16"/>
        <v>0</v>
      </c>
      <c r="W111" s="72">
        <f t="shared" si="17"/>
        <v>0</v>
      </c>
      <c r="X111" s="72">
        <f t="shared" si="17"/>
        <v>0</v>
      </c>
      <c r="Y111" s="72">
        <f t="shared" si="17"/>
        <v>0</v>
      </c>
      <c r="Z111" s="72">
        <f t="shared" si="17"/>
        <v>0</v>
      </c>
      <c r="AA111" s="72">
        <f t="shared" si="17"/>
        <v>0</v>
      </c>
      <c r="AB111" s="72">
        <f t="shared" si="17"/>
        <v>0</v>
      </c>
      <c r="AC111" s="72">
        <f t="shared" si="17"/>
        <v>0</v>
      </c>
      <c r="AD111" s="72">
        <f t="shared" si="17"/>
        <v>0</v>
      </c>
      <c r="AE111" s="72">
        <f t="shared" si="17"/>
        <v>0</v>
      </c>
      <c r="AF111" s="72">
        <f t="shared" si="17"/>
        <v>0</v>
      </c>
      <c r="AG111" s="72">
        <f t="shared" si="18"/>
        <v>0</v>
      </c>
      <c r="AH111" s="72">
        <f t="shared" si="18"/>
        <v>0</v>
      </c>
      <c r="AI111" s="72">
        <f t="shared" si="18"/>
        <v>0</v>
      </c>
      <c r="AJ111" s="72">
        <f t="shared" si="18"/>
        <v>0</v>
      </c>
      <c r="AK111" s="72">
        <f t="shared" si="18"/>
        <v>0</v>
      </c>
      <c r="AL111" s="72">
        <f t="shared" si="18"/>
        <v>0</v>
      </c>
      <c r="AM111" s="72">
        <f t="shared" si="18"/>
        <v>0</v>
      </c>
    </row>
    <row r="112" spans="1:39" s="3" customFormat="1" ht="17.25" customHeight="1">
      <c r="A112" s="71" t="str">
        <f>A103</f>
        <v>DDCSPP</v>
      </c>
      <c r="B112" s="72">
        <f>COUNTIF($A$3:$A$94,$A112)</f>
        <v>0</v>
      </c>
      <c r="C112" s="72">
        <f t="shared" si="13"/>
        <v>0</v>
      </c>
      <c r="D112" s="72">
        <f t="shared" si="13"/>
        <v>0</v>
      </c>
      <c r="E112" s="72">
        <f t="shared" si="13"/>
        <v>0</v>
      </c>
      <c r="F112" s="72">
        <f t="shared" si="13"/>
        <v>0</v>
      </c>
      <c r="G112" s="72">
        <f t="shared" si="13"/>
        <v>0</v>
      </c>
      <c r="H112" s="73" t="e">
        <f t="shared" si="14"/>
        <v>#DIV/0!</v>
      </c>
      <c r="I112" s="72">
        <f t="shared" si="15"/>
        <v>0</v>
      </c>
      <c r="J112" s="72">
        <f t="shared" si="15"/>
        <v>0</v>
      </c>
      <c r="K112" s="72">
        <f t="shared" si="15"/>
        <v>0</v>
      </c>
      <c r="L112" s="73" t="e">
        <f t="shared" si="19"/>
        <v>#DIV/0!</v>
      </c>
      <c r="M112" s="72">
        <f t="shared" si="16"/>
        <v>0</v>
      </c>
      <c r="N112" s="72">
        <f t="shared" si="16"/>
        <v>0</v>
      </c>
      <c r="O112" s="72">
        <f t="shared" si="16"/>
        <v>0</v>
      </c>
      <c r="P112" s="72">
        <f t="shared" si="16"/>
        <v>0</v>
      </c>
      <c r="Q112" s="72">
        <f t="shared" si="16"/>
        <v>0</v>
      </c>
      <c r="R112" s="72">
        <f t="shared" si="16"/>
        <v>0</v>
      </c>
      <c r="S112" s="72">
        <f t="shared" si="16"/>
        <v>0</v>
      </c>
      <c r="T112" s="72">
        <f t="shared" si="16"/>
        <v>0</v>
      </c>
      <c r="U112" s="72">
        <f t="shared" si="16"/>
        <v>0</v>
      </c>
      <c r="V112" s="72">
        <f t="shared" si="16"/>
        <v>0</v>
      </c>
      <c r="W112" s="72">
        <f t="shared" si="17"/>
        <v>0</v>
      </c>
      <c r="X112" s="72">
        <f t="shared" si="17"/>
        <v>0</v>
      </c>
      <c r="Y112" s="72">
        <f t="shared" si="17"/>
        <v>0</v>
      </c>
      <c r="Z112" s="72">
        <f t="shared" si="17"/>
        <v>0</v>
      </c>
      <c r="AA112" s="72">
        <f t="shared" si="17"/>
        <v>0</v>
      </c>
      <c r="AB112" s="72">
        <f t="shared" si="17"/>
        <v>0</v>
      </c>
      <c r="AC112" s="72">
        <f t="shared" si="17"/>
        <v>0</v>
      </c>
      <c r="AD112" s="72">
        <f t="shared" si="17"/>
        <v>0</v>
      </c>
      <c r="AE112" s="72">
        <f t="shared" si="17"/>
        <v>0</v>
      </c>
      <c r="AF112" s="72">
        <f t="shared" si="17"/>
        <v>0</v>
      </c>
      <c r="AG112" s="72">
        <f t="shared" si="18"/>
        <v>0</v>
      </c>
      <c r="AH112" s="72">
        <f t="shared" si="18"/>
        <v>0</v>
      </c>
      <c r="AI112" s="72">
        <f t="shared" si="18"/>
        <v>0</v>
      </c>
      <c r="AJ112" s="72">
        <f t="shared" si="18"/>
        <v>0</v>
      </c>
      <c r="AK112" s="72">
        <f t="shared" si="18"/>
        <v>0</v>
      </c>
      <c r="AL112" s="72">
        <f t="shared" si="18"/>
        <v>0</v>
      </c>
      <c r="AM112" s="72">
        <f t="shared" si="18"/>
        <v>0</v>
      </c>
    </row>
    <row r="113" spans="1:39" s="3" customFormat="1" ht="17.25" customHeight="1">
      <c r="A113" s="71" t="str">
        <f>A104</f>
        <v>DDPP</v>
      </c>
      <c r="B113" s="72">
        <f>COUNTIF($A$3:$A$94,$A113)</f>
        <v>0</v>
      </c>
      <c r="C113" s="72">
        <f t="shared" si="13"/>
        <v>0</v>
      </c>
      <c r="D113" s="72">
        <f t="shared" si="13"/>
        <v>0</v>
      </c>
      <c r="E113" s="72">
        <f t="shared" si="13"/>
        <v>0</v>
      </c>
      <c r="F113" s="72">
        <f t="shared" si="13"/>
        <v>0</v>
      </c>
      <c r="G113" s="72">
        <f t="shared" si="13"/>
        <v>0</v>
      </c>
      <c r="H113" s="73" t="e">
        <f t="shared" si="14"/>
        <v>#DIV/0!</v>
      </c>
      <c r="I113" s="72">
        <f t="shared" si="15"/>
        <v>0</v>
      </c>
      <c r="J113" s="72">
        <f t="shared" si="15"/>
        <v>0</v>
      </c>
      <c r="K113" s="72">
        <f t="shared" si="15"/>
        <v>0</v>
      </c>
      <c r="L113" s="73" t="e">
        <f t="shared" si="19"/>
        <v>#DIV/0!</v>
      </c>
      <c r="M113" s="72">
        <f t="shared" si="16"/>
        <v>0</v>
      </c>
      <c r="N113" s="72">
        <f t="shared" si="16"/>
        <v>0</v>
      </c>
      <c r="O113" s="72">
        <f t="shared" si="16"/>
        <v>0</v>
      </c>
      <c r="P113" s="72">
        <f t="shared" si="16"/>
        <v>0</v>
      </c>
      <c r="Q113" s="72">
        <f t="shared" si="16"/>
        <v>0</v>
      </c>
      <c r="R113" s="72">
        <f t="shared" si="16"/>
        <v>0</v>
      </c>
      <c r="S113" s="72">
        <f t="shared" si="16"/>
        <v>0</v>
      </c>
      <c r="T113" s="72">
        <f t="shared" si="16"/>
        <v>0</v>
      </c>
      <c r="U113" s="72">
        <f t="shared" si="16"/>
        <v>0</v>
      </c>
      <c r="V113" s="72">
        <f t="shared" si="16"/>
        <v>0</v>
      </c>
      <c r="W113" s="72">
        <f t="shared" si="17"/>
        <v>0</v>
      </c>
      <c r="X113" s="72">
        <f t="shared" si="17"/>
        <v>0</v>
      </c>
      <c r="Y113" s="72">
        <f t="shared" si="17"/>
        <v>0</v>
      </c>
      <c r="Z113" s="72">
        <f t="shared" si="17"/>
        <v>0</v>
      </c>
      <c r="AA113" s="72">
        <f t="shared" si="17"/>
        <v>0</v>
      </c>
      <c r="AB113" s="72">
        <f t="shared" si="17"/>
        <v>0</v>
      </c>
      <c r="AC113" s="72">
        <f t="shared" si="17"/>
        <v>0</v>
      </c>
      <c r="AD113" s="72">
        <f t="shared" si="17"/>
        <v>0</v>
      </c>
      <c r="AE113" s="72">
        <f t="shared" si="17"/>
        <v>0</v>
      </c>
      <c r="AF113" s="72">
        <f t="shared" si="17"/>
        <v>0</v>
      </c>
      <c r="AG113" s="72">
        <f t="shared" si="18"/>
        <v>0</v>
      </c>
      <c r="AH113" s="72">
        <f t="shared" si="18"/>
        <v>0</v>
      </c>
      <c r="AI113" s="72">
        <f t="shared" si="18"/>
        <v>0</v>
      </c>
      <c r="AJ113" s="72">
        <f t="shared" si="18"/>
        <v>0</v>
      </c>
      <c r="AK113" s="72">
        <f t="shared" si="18"/>
        <v>0</v>
      </c>
      <c r="AL113" s="72">
        <f t="shared" si="18"/>
        <v>0</v>
      </c>
      <c r="AM113" s="72">
        <f t="shared" si="18"/>
        <v>0</v>
      </c>
    </row>
    <row r="114" spans="1:39" ht="47.25" customHeight="1">
      <c r="A114" s="52" t="s">
        <v>47</v>
      </c>
      <c r="B114" s="59">
        <f aca="true" t="shared" si="20" ref="B114:G114">B109+B110</f>
        <v>92</v>
      </c>
      <c r="C114" s="58">
        <f t="shared" si="20"/>
        <v>31101</v>
      </c>
      <c r="D114" s="59">
        <f t="shared" si="20"/>
        <v>16828</v>
      </c>
      <c r="E114" s="59">
        <f t="shared" si="20"/>
        <v>5587</v>
      </c>
      <c r="F114" s="59">
        <f t="shared" si="20"/>
        <v>162</v>
      </c>
      <c r="G114" s="58">
        <f t="shared" si="20"/>
        <v>22253</v>
      </c>
      <c r="H114" s="54">
        <f t="shared" si="14"/>
        <v>0.7155075399504839</v>
      </c>
      <c r="I114" s="59">
        <f>I109+I110</f>
        <v>354</v>
      </c>
      <c r="J114" s="59">
        <f>J109+J110</f>
        <v>293</v>
      </c>
      <c r="K114" s="58">
        <f>K109+K110</f>
        <v>21606</v>
      </c>
      <c r="L114" s="54">
        <f t="shared" si="19"/>
        <v>0.6947043503424327</v>
      </c>
      <c r="M114" s="61">
        <f aca="true" t="shared" si="21" ref="M114:AM114">M109+M110</f>
        <v>832</v>
      </c>
      <c r="N114" s="58">
        <f t="shared" si="21"/>
        <v>207</v>
      </c>
      <c r="O114" s="58">
        <f t="shared" si="21"/>
        <v>2975</v>
      </c>
      <c r="P114" s="58">
        <f t="shared" si="21"/>
        <v>275</v>
      </c>
      <c r="Q114" s="58">
        <f t="shared" si="21"/>
        <v>7123</v>
      </c>
      <c r="R114" s="58">
        <f t="shared" si="21"/>
        <v>5456</v>
      </c>
      <c r="S114" s="58">
        <f t="shared" si="21"/>
        <v>749</v>
      </c>
      <c r="T114" s="58">
        <f t="shared" si="21"/>
        <v>679</v>
      </c>
      <c r="U114" s="58">
        <f t="shared" si="21"/>
        <v>4074</v>
      </c>
      <c r="V114" s="58">
        <f t="shared" si="21"/>
        <v>68</v>
      </c>
      <c r="W114" s="58">
        <f t="shared" si="21"/>
        <v>0</v>
      </c>
      <c r="X114" s="58">
        <f t="shared" si="21"/>
        <v>0</v>
      </c>
      <c r="Y114" s="58">
        <f t="shared" si="21"/>
        <v>0</v>
      </c>
      <c r="Z114" s="61">
        <f t="shared" si="21"/>
        <v>0</v>
      </c>
      <c r="AA114" s="61">
        <f t="shared" si="21"/>
        <v>103</v>
      </c>
      <c r="AB114" s="61">
        <f t="shared" si="21"/>
        <v>0</v>
      </c>
      <c r="AC114" s="61">
        <f t="shared" si="21"/>
        <v>310</v>
      </c>
      <c r="AD114" s="61">
        <f t="shared" si="21"/>
        <v>231</v>
      </c>
      <c r="AE114" s="61">
        <f t="shared" si="21"/>
        <v>12</v>
      </c>
      <c r="AF114" s="61">
        <f t="shared" si="21"/>
        <v>10</v>
      </c>
      <c r="AG114" s="61">
        <f t="shared" si="21"/>
        <v>161</v>
      </c>
      <c r="AH114" s="61">
        <f t="shared" si="21"/>
        <v>5</v>
      </c>
      <c r="AI114" s="61">
        <f t="shared" si="21"/>
        <v>0</v>
      </c>
      <c r="AJ114" s="61">
        <f t="shared" si="21"/>
        <v>0</v>
      </c>
      <c r="AK114" s="61">
        <f t="shared" si="21"/>
        <v>0</v>
      </c>
      <c r="AL114" s="58">
        <f t="shared" si="21"/>
        <v>68</v>
      </c>
      <c r="AM114" s="61">
        <f t="shared" si="21"/>
        <v>5</v>
      </c>
    </row>
    <row r="115" spans="1:39" ht="69.75" customHeight="1">
      <c r="A115" s="52" t="s">
        <v>44</v>
      </c>
      <c r="B115" s="59">
        <f aca="true" t="shared" si="22" ref="B115:G115">B111+B112+B113+B109+B110</f>
        <v>92</v>
      </c>
      <c r="C115" s="58">
        <f t="shared" si="22"/>
        <v>31101</v>
      </c>
      <c r="D115" s="59">
        <f t="shared" si="22"/>
        <v>16828</v>
      </c>
      <c r="E115" s="59">
        <f t="shared" si="22"/>
        <v>5587</v>
      </c>
      <c r="F115" s="59">
        <f t="shared" si="22"/>
        <v>162</v>
      </c>
      <c r="G115" s="58">
        <f t="shared" si="22"/>
        <v>22253</v>
      </c>
      <c r="H115" s="54">
        <f t="shared" si="14"/>
        <v>0.7155075399504839</v>
      </c>
      <c r="I115" s="59">
        <f>I111+I112+I113+I109+I110</f>
        <v>354</v>
      </c>
      <c r="J115" s="59">
        <f>J111+J112+J113+J109+J110</f>
        <v>293</v>
      </c>
      <c r="K115" s="58">
        <f>K111+K112+K113+K109+K110</f>
        <v>21606</v>
      </c>
      <c r="L115" s="54">
        <f t="shared" si="19"/>
        <v>0.6947043503424327</v>
      </c>
      <c r="M115" s="61">
        <f aca="true" t="shared" si="23" ref="M115:AM115">M111+M112+M113+M109+M110</f>
        <v>832</v>
      </c>
      <c r="N115" s="58">
        <f t="shared" si="23"/>
        <v>207</v>
      </c>
      <c r="O115" s="58">
        <f t="shared" si="23"/>
        <v>2975</v>
      </c>
      <c r="P115" s="58">
        <f t="shared" si="23"/>
        <v>275</v>
      </c>
      <c r="Q115" s="58">
        <f t="shared" si="23"/>
        <v>7123</v>
      </c>
      <c r="R115" s="58">
        <f t="shared" si="23"/>
        <v>5456</v>
      </c>
      <c r="S115" s="58">
        <f t="shared" si="23"/>
        <v>749</v>
      </c>
      <c r="T115" s="58">
        <f t="shared" si="23"/>
        <v>679</v>
      </c>
      <c r="U115" s="58">
        <f t="shared" si="23"/>
        <v>4074</v>
      </c>
      <c r="V115" s="58">
        <f t="shared" si="23"/>
        <v>68</v>
      </c>
      <c r="W115" s="58">
        <f t="shared" si="23"/>
        <v>0</v>
      </c>
      <c r="X115" s="58">
        <f t="shared" si="23"/>
        <v>0</v>
      </c>
      <c r="Y115" s="58">
        <f t="shared" si="23"/>
        <v>0</v>
      </c>
      <c r="Z115" s="61">
        <f t="shared" si="23"/>
        <v>0</v>
      </c>
      <c r="AA115" s="61">
        <f t="shared" si="23"/>
        <v>103</v>
      </c>
      <c r="AB115" s="61">
        <f t="shared" si="23"/>
        <v>0</v>
      </c>
      <c r="AC115" s="61">
        <f t="shared" si="23"/>
        <v>310</v>
      </c>
      <c r="AD115" s="61">
        <f t="shared" si="23"/>
        <v>231</v>
      </c>
      <c r="AE115" s="61">
        <f t="shared" si="23"/>
        <v>12</v>
      </c>
      <c r="AF115" s="61">
        <f t="shared" si="23"/>
        <v>10</v>
      </c>
      <c r="AG115" s="61">
        <f t="shared" si="23"/>
        <v>161</v>
      </c>
      <c r="AH115" s="61">
        <f t="shared" si="23"/>
        <v>5</v>
      </c>
      <c r="AI115" s="61">
        <f t="shared" si="23"/>
        <v>0</v>
      </c>
      <c r="AJ115" s="61">
        <f t="shared" si="23"/>
        <v>0</v>
      </c>
      <c r="AK115" s="61">
        <f t="shared" si="23"/>
        <v>0</v>
      </c>
      <c r="AL115" s="58">
        <f t="shared" si="23"/>
        <v>68</v>
      </c>
      <c r="AM115" s="61">
        <f t="shared" si="23"/>
        <v>5</v>
      </c>
    </row>
    <row r="116" spans="1:39" s="49" customFormat="1" ht="27.75" customHeight="1">
      <c r="A116" s="50" t="s">
        <v>45</v>
      </c>
      <c r="B116" s="60">
        <f aca="true" t="shared" si="24" ref="B116:AM116">B95</f>
        <v>92</v>
      </c>
      <c r="C116" s="60">
        <f t="shared" si="24"/>
        <v>31101</v>
      </c>
      <c r="D116" s="60">
        <f t="shared" si="24"/>
        <v>16828</v>
      </c>
      <c r="E116" s="60">
        <f t="shared" si="24"/>
        <v>5587</v>
      </c>
      <c r="F116" s="60">
        <f t="shared" si="24"/>
        <v>162</v>
      </c>
      <c r="G116" s="60">
        <f t="shared" si="24"/>
        <v>22253</v>
      </c>
      <c r="H116" s="68">
        <f t="shared" si="24"/>
        <v>0.7155075399504839</v>
      </c>
      <c r="I116" s="60">
        <f t="shared" si="24"/>
        <v>354</v>
      </c>
      <c r="J116" s="60">
        <f t="shared" si="24"/>
        <v>293</v>
      </c>
      <c r="K116" s="60">
        <f t="shared" si="24"/>
        <v>21606</v>
      </c>
      <c r="L116" s="68">
        <f t="shared" si="24"/>
        <v>0.6947043503424327</v>
      </c>
      <c r="M116" s="60">
        <f t="shared" si="24"/>
        <v>832</v>
      </c>
      <c r="N116" s="60">
        <f t="shared" si="24"/>
        <v>207</v>
      </c>
      <c r="O116" s="60">
        <f t="shared" si="24"/>
        <v>2975</v>
      </c>
      <c r="P116" s="60">
        <f t="shared" si="24"/>
        <v>275</v>
      </c>
      <c r="Q116" s="60">
        <f t="shared" si="24"/>
        <v>7123</v>
      </c>
      <c r="R116" s="60">
        <f t="shared" si="24"/>
        <v>5456</v>
      </c>
      <c r="S116" s="60">
        <f t="shared" si="24"/>
        <v>749</v>
      </c>
      <c r="T116" s="60">
        <f t="shared" si="24"/>
        <v>679</v>
      </c>
      <c r="U116" s="60">
        <f t="shared" si="24"/>
        <v>4074</v>
      </c>
      <c r="V116" s="60">
        <f t="shared" si="24"/>
        <v>68</v>
      </c>
      <c r="W116" s="60">
        <f t="shared" si="24"/>
        <v>0</v>
      </c>
      <c r="X116" s="60">
        <f t="shared" si="24"/>
        <v>0</v>
      </c>
      <c r="Y116" s="60">
        <f t="shared" si="24"/>
        <v>0</v>
      </c>
      <c r="Z116" s="60">
        <f t="shared" si="24"/>
        <v>0</v>
      </c>
      <c r="AA116" s="60">
        <f t="shared" si="24"/>
        <v>103</v>
      </c>
      <c r="AB116" s="60">
        <f t="shared" si="24"/>
        <v>0</v>
      </c>
      <c r="AC116" s="60">
        <f t="shared" si="24"/>
        <v>310</v>
      </c>
      <c r="AD116" s="60">
        <f t="shared" si="24"/>
        <v>231</v>
      </c>
      <c r="AE116" s="60">
        <f t="shared" si="24"/>
        <v>12</v>
      </c>
      <c r="AF116" s="60">
        <f t="shared" si="24"/>
        <v>10</v>
      </c>
      <c r="AG116" s="60">
        <f t="shared" si="24"/>
        <v>161</v>
      </c>
      <c r="AH116" s="60">
        <f t="shared" si="24"/>
        <v>5</v>
      </c>
      <c r="AI116" s="60">
        <f t="shared" si="24"/>
        <v>0</v>
      </c>
      <c r="AJ116" s="60">
        <f t="shared" si="24"/>
        <v>0</v>
      </c>
      <c r="AK116" s="60">
        <f t="shared" si="24"/>
        <v>0</v>
      </c>
      <c r="AL116" s="60">
        <f t="shared" si="24"/>
        <v>68</v>
      </c>
      <c r="AM116" s="60">
        <f t="shared" si="24"/>
        <v>5</v>
      </c>
    </row>
    <row r="117" spans="1:39" ht="114.75" customHeight="1">
      <c r="A117" s="10" t="str">
        <f aca="true" t="shared" si="25" ref="A117:AM117">A108</f>
        <v>Résultats globaux</v>
      </c>
      <c r="B117" s="10" t="str">
        <f t="shared" si="25"/>
        <v>Nombre de DDT-M</v>
      </c>
      <c r="C117" s="10" t="str">
        <f t="shared" si="25"/>
        <v>Inscrits</v>
      </c>
      <c r="D117" s="10" t="str">
        <f t="shared" si="25"/>
        <v>Votes directs</v>
      </c>
      <c r="E117" s="10" t="str">
        <f t="shared" si="25"/>
        <v>Votes correspondance</v>
      </c>
      <c r="F117" s="10" t="str">
        <f t="shared" si="25"/>
        <v>Enveloppes non valables</v>
      </c>
      <c r="G117" s="10" t="str">
        <f t="shared" si="25"/>
        <v>Total participation</v>
      </c>
      <c r="H117" s="10" t="str">
        <f t="shared" si="25"/>
        <v>%participation</v>
      </c>
      <c r="I117" s="10" t="str">
        <f t="shared" si="25"/>
        <v>Blancs</v>
      </c>
      <c r="J117" s="10" t="str">
        <f t="shared" si="25"/>
        <v>Nuls</v>
      </c>
      <c r="K117" s="10" t="str">
        <f t="shared" si="25"/>
        <v>Exprimés</v>
      </c>
      <c r="L117" s="10" t="str">
        <f t="shared" si="25"/>
        <v>% exprimés</v>
      </c>
      <c r="M117" s="10" t="str">
        <f t="shared" si="25"/>
        <v>nombre de sièges</v>
      </c>
      <c r="N117" s="10" t="str">
        <f t="shared" si="25"/>
        <v>CFE-CGC</v>
      </c>
      <c r="O117" s="10" t="str">
        <f t="shared" si="25"/>
        <v>CFDT</v>
      </c>
      <c r="P117" s="10" t="str">
        <f t="shared" si="25"/>
        <v>CFTC</v>
      </c>
      <c r="Q117" s="10" t="str">
        <f t="shared" si="25"/>
        <v>CGT</v>
      </c>
      <c r="R117" s="10" t="str">
        <f t="shared" si="25"/>
        <v>FO</v>
      </c>
      <c r="S117" s="10" t="str">
        <f t="shared" si="25"/>
        <v>FSU</v>
      </c>
      <c r="T117" s="10" t="str">
        <f t="shared" si="25"/>
        <v>SOLIDAIRES</v>
      </c>
      <c r="U117" s="10" t="str">
        <f t="shared" si="25"/>
        <v>UNSA</v>
      </c>
      <c r="V117" s="10" t="str">
        <f t="shared" si="25"/>
        <v>OS autre 1</v>
      </c>
      <c r="W117" s="10" t="str">
        <f t="shared" si="25"/>
        <v>OS autre 2</v>
      </c>
      <c r="X117" s="10" t="str">
        <f t="shared" si="25"/>
        <v>OS autre 3</v>
      </c>
      <c r="Y117" s="10" t="str">
        <f t="shared" si="25"/>
        <v>OS autre 4</v>
      </c>
      <c r="Z117" s="10" t="str">
        <f t="shared" si="25"/>
        <v>CFE-CGC</v>
      </c>
      <c r="AA117" s="10" t="str">
        <f t="shared" si="25"/>
        <v>CFDT</v>
      </c>
      <c r="AB117" s="10" t="str">
        <f t="shared" si="25"/>
        <v>CFTC</v>
      </c>
      <c r="AC117" s="10" t="str">
        <f t="shared" si="25"/>
        <v>CGT</v>
      </c>
      <c r="AD117" s="10" t="str">
        <f t="shared" si="25"/>
        <v>FO</v>
      </c>
      <c r="AE117" s="10" t="str">
        <f t="shared" si="25"/>
        <v>FSU</v>
      </c>
      <c r="AF117" s="10" t="str">
        <f t="shared" si="25"/>
        <v>SOLIDAIRES</v>
      </c>
      <c r="AG117" s="10" t="str">
        <f t="shared" si="25"/>
        <v>UNSA</v>
      </c>
      <c r="AH117" s="10" t="str">
        <f t="shared" si="25"/>
        <v>OS autre 1</v>
      </c>
      <c r="AI117" s="10" t="str">
        <f t="shared" si="25"/>
        <v>OS autre 2</v>
      </c>
      <c r="AJ117" s="10" t="str">
        <f t="shared" si="25"/>
        <v>OS autre 3</v>
      </c>
      <c r="AK117" s="10" t="str">
        <f t="shared" si="25"/>
        <v>OS autre 4</v>
      </c>
      <c r="AL117" s="10" t="str">
        <f t="shared" si="25"/>
        <v>Total Voix OS autres</v>
      </c>
      <c r="AM117" s="10" t="str">
        <f t="shared" si="25"/>
        <v>Total Sièges OS autres</v>
      </c>
    </row>
    <row r="118" spans="1:39" ht="12.75">
      <c r="A118" s="56"/>
      <c r="B118" s="57">
        <f aca="true" t="shared" si="26" ref="B118:G118">IF(B115-B116=0,"","Erreur")</f>
      </c>
      <c r="C118" s="57">
        <f t="shared" si="26"/>
      </c>
      <c r="D118" s="57">
        <f t="shared" si="26"/>
      </c>
      <c r="E118" s="57">
        <f t="shared" si="26"/>
      </c>
      <c r="F118" s="57">
        <f t="shared" si="26"/>
      </c>
      <c r="G118" s="57">
        <f t="shared" si="26"/>
      </c>
      <c r="H118" s="57"/>
      <c r="I118" s="57">
        <f>IF(I115-I116=0,"","Erreur")</f>
      </c>
      <c r="J118" s="57">
        <f>IF(J115-J116=0,"","Erreur")</f>
      </c>
      <c r="K118" s="57">
        <f>IF(K115-K116=0,"","Erreur")</f>
      </c>
      <c r="L118" s="57"/>
      <c r="M118" s="57">
        <f aca="true" t="shared" si="27" ref="M118:AM118">IF(M115-M116=0,"","Erreur")</f>
      </c>
      <c r="N118" s="57">
        <f t="shared" si="27"/>
      </c>
      <c r="O118" s="57">
        <f t="shared" si="27"/>
      </c>
      <c r="P118" s="57">
        <f t="shared" si="27"/>
      </c>
      <c r="Q118" s="57">
        <f t="shared" si="27"/>
      </c>
      <c r="R118" s="57">
        <f t="shared" si="27"/>
      </c>
      <c r="S118" s="57">
        <f t="shared" si="27"/>
      </c>
      <c r="T118" s="57">
        <f t="shared" si="27"/>
      </c>
      <c r="U118" s="57">
        <f t="shared" si="27"/>
      </c>
      <c r="V118" s="57">
        <f t="shared" si="27"/>
      </c>
      <c r="W118" s="57">
        <f t="shared" si="27"/>
      </c>
      <c r="X118" s="57">
        <f t="shared" si="27"/>
      </c>
      <c r="Y118" s="57">
        <f t="shared" si="27"/>
      </c>
      <c r="Z118" s="57">
        <f t="shared" si="27"/>
      </c>
      <c r="AA118" s="57">
        <f t="shared" si="27"/>
      </c>
      <c r="AB118" s="57">
        <f t="shared" si="27"/>
      </c>
      <c r="AC118" s="57">
        <f t="shared" si="27"/>
      </c>
      <c r="AD118" s="57">
        <f t="shared" si="27"/>
      </c>
      <c r="AE118" s="57">
        <f t="shared" si="27"/>
      </c>
      <c r="AF118" s="57">
        <f t="shared" si="27"/>
      </c>
      <c r="AG118" s="57">
        <f t="shared" si="27"/>
      </c>
      <c r="AH118" s="57">
        <f t="shared" si="27"/>
      </c>
      <c r="AI118" s="57">
        <f t="shared" si="27"/>
      </c>
      <c r="AJ118" s="57">
        <f t="shared" si="27"/>
      </c>
      <c r="AK118" s="57">
        <f t="shared" si="27"/>
      </c>
      <c r="AL118" s="57">
        <f t="shared" si="27"/>
      </c>
      <c r="AM118" s="57">
        <f t="shared" si="27"/>
      </c>
    </row>
    <row r="120" spans="9:22" ht="18">
      <c r="I120" s="7" t="s">
        <v>4</v>
      </c>
      <c r="P120" s="6" t="s">
        <v>166</v>
      </c>
      <c r="U120" s="147">
        <f>C122</f>
        <v>92</v>
      </c>
      <c r="V120" s="148" t="str">
        <f>A122</f>
        <v>DDT et DDTM</v>
      </c>
    </row>
    <row r="121" spans="11:22" ht="9.75" customHeight="1">
      <c r="K121" s="7"/>
      <c r="R121" s="6"/>
      <c r="S121" s="6"/>
      <c r="T121" s="6"/>
      <c r="U121" s="6"/>
      <c r="V121" s="6"/>
    </row>
    <row r="122" spans="1:4" ht="12.75">
      <c r="A122" t="s">
        <v>66</v>
      </c>
      <c r="C122" s="215">
        <f>B115</f>
        <v>92</v>
      </c>
      <c r="D122" s="215"/>
    </row>
    <row r="123" spans="3:6" ht="12.75">
      <c r="C123" s="217" t="s">
        <v>48</v>
      </c>
      <c r="D123" s="217"/>
      <c r="E123" s="217" t="s">
        <v>50</v>
      </c>
      <c r="F123" s="217"/>
    </row>
    <row r="124" spans="2:11" ht="12.75">
      <c r="B124" s="2" t="s">
        <v>11</v>
      </c>
      <c r="C124" s="215">
        <f>C115</f>
        <v>31101</v>
      </c>
      <c r="D124" s="215"/>
      <c r="J124" s="2" t="s">
        <v>51</v>
      </c>
      <c r="K124" s="67">
        <f>M115</f>
        <v>832</v>
      </c>
    </row>
    <row r="125" spans="2:11" ht="12.75">
      <c r="B125" s="2" t="s">
        <v>49</v>
      </c>
      <c r="C125" s="215">
        <f>G115</f>
        <v>22253</v>
      </c>
      <c r="D125" s="215"/>
      <c r="E125" s="216">
        <f>H115</f>
        <v>0.7155075399504839</v>
      </c>
      <c r="F125" s="216"/>
      <c r="K125" s="67"/>
    </row>
    <row r="126" spans="2:11" ht="12.75">
      <c r="B126" s="2" t="s">
        <v>17</v>
      </c>
      <c r="C126" s="215">
        <f>K115</f>
        <v>21606</v>
      </c>
      <c r="D126" s="215"/>
      <c r="E126" s="216">
        <f>L115</f>
        <v>0.6947043503424327</v>
      </c>
      <c r="F126" s="216"/>
      <c r="K126" s="67"/>
    </row>
    <row r="127" spans="2:14" ht="12.75">
      <c r="B127" s="2" t="str">
        <f>N117</f>
        <v>CFE-CGC</v>
      </c>
      <c r="C127" s="215">
        <f>N$115</f>
        <v>207</v>
      </c>
      <c r="D127" s="215"/>
      <c r="E127" s="216">
        <f aca="true" t="shared" si="28" ref="E127:E135">C127/C$126</f>
        <v>0.009580672035545681</v>
      </c>
      <c r="F127" s="216"/>
      <c r="J127" s="2" t="str">
        <f aca="true" t="shared" si="29" ref="J127:J135">B127</f>
        <v>CFE-CGC</v>
      </c>
      <c r="K127" s="215">
        <f>Z$115</f>
        <v>0</v>
      </c>
      <c r="L127" s="215"/>
      <c r="M127" s="216">
        <f aca="true" t="shared" si="30" ref="M127:M135">K127/K$124</f>
        <v>0</v>
      </c>
      <c r="N127" s="216"/>
    </row>
    <row r="128" spans="2:14" ht="12.75">
      <c r="B128" s="2" t="str">
        <f>O117</f>
        <v>CFDT</v>
      </c>
      <c r="C128" s="215">
        <f>O$115</f>
        <v>2975</v>
      </c>
      <c r="D128" s="215"/>
      <c r="E128" s="216">
        <f t="shared" si="28"/>
        <v>0.1376932333611034</v>
      </c>
      <c r="F128" s="216"/>
      <c r="J128" s="2" t="str">
        <f t="shared" si="29"/>
        <v>CFDT</v>
      </c>
      <c r="K128" s="215">
        <f>AA115</f>
        <v>103</v>
      </c>
      <c r="L128" s="215"/>
      <c r="M128" s="216">
        <f t="shared" si="30"/>
        <v>0.12379807692307693</v>
      </c>
      <c r="N128" s="216"/>
    </row>
    <row r="129" spans="2:14" ht="12.75">
      <c r="B129" s="2" t="str">
        <f>P117</f>
        <v>CFTC</v>
      </c>
      <c r="C129" s="215">
        <f>P$115</f>
        <v>275</v>
      </c>
      <c r="D129" s="215"/>
      <c r="E129" s="216">
        <f t="shared" si="28"/>
        <v>0.01272794594094233</v>
      </c>
      <c r="F129" s="216"/>
      <c r="J129" s="2" t="str">
        <f t="shared" si="29"/>
        <v>CFTC</v>
      </c>
      <c r="K129" s="215">
        <f>AB115</f>
        <v>0</v>
      </c>
      <c r="L129" s="215"/>
      <c r="M129" s="216">
        <f t="shared" si="30"/>
        <v>0</v>
      </c>
      <c r="N129" s="216"/>
    </row>
    <row r="130" spans="2:14" ht="12.75">
      <c r="B130" s="2" t="str">
        <f>Q117</f>
        <v>CGT</v>
      </c>
      <c r="C130" s="215">
        <f>Q$115</f>
        <v>7123</v>
      </c>
      <c r="D130" s="215"/>
      <c r="E130" s="216">
        <f t="shared" si="28"/>
        <v>0.329676941590299</v>
      </c>
      <c r="F130" s="216"/>
      <c r="J130" s="2" t="str">
        <f t="shared" si="29"/>
        <v>CGT</v>
      </c>
      <c r="K130" s="215">
        <f>AC115</f>
        <v>310</v>
      </c>
      <c r="L130" s="215"/>
      <c r="M130" s="216">
        <f t="shared" si="30"/>
        <v>0.37259615384615385</v>
      </c>
      <c r="N130" s="216"/>
    </row>
    <row r="131" spans="2:14" ht="12.75">
      <c r="B131" s="2" t="str">
        <f>R117</f>
        <v>FO</v>
      </c>
      <c r="C131" s="215">
        <f>R$115</f>
        <v>5456</v>
      </c>
      <c r="D131" s="215"/>
      <c r="E131" s="216">
        <f t="shared" si="28"/>
        <v>0.25252244746829583</v>
      </c>
      <c r="F131" s="216"/>
      <c r="J131" s="2" t="str">
        <f t="shared" si="29"/>
        <v>FO</v>
      </c>
      <c r="K131" s="215">
        <f>AD115</f>
        <v>231</v>
      </c>
      <c r="L131" s="215"/>
      <c r="M131" s="216">
        <f t="shared" si="30"/>
        <v>0.2776442307692308</v>
      </c>
      <c r="N131" s="216"/>
    </row>
    <row r="132" spans="2:14" ht="12.75">
      <c r="B132" s="2" t="str">
        <f>S117</f>
        <v>FSU</v>
      </c>
      <c r="C132" s="215">
        <f>S$115</f>
        <v>749</v>
      </c>
      <c r="D132" s="215"/>
      <c r="E132" s="216">
        <f t="shared" si="28"/>
        <v>0.03466629639914839</v>
      </c>
      <c r="F132" s="216"/>
      <c r="J132" s="2" t="str">
        <f t="shared" si="29"/>
        <v>FSU</v>
      </c>
      <c r="K132" s="215">
        <f>AE115</f>
        <v>12</v>
      </c>
      <c r="L132" s="215"/>
      <c r="M132" s="216">
        <f t="shared" si="30"/>
        <v>0.014423076923076924</v>
      </c>
      <c r="N132" s="216"/>
    </row>
    <row r="133" spans="2:14" ht="12.75">
      <c r="B133" s="2" t="str">
        <f>T117</f>
        <v>SOLIDAIRES</v>
      </c>
      <c r="C133" s="215">
        <f>T$115</f>
        <v>679</v>
      </c>
      <c r="D133" s="215"/>
      <c r="E133" s="216">
        <f t="shared" si="28"/>
        <v>0.031426455614181247</v>
      </c>
      <c r="F133" s="216"/>
      <c r="J133" s="2" t="str">
        <f t="shared" si="29"/>
        <v>SOLIDAIRES</v>
      </c>
      <c r="K133" s="215">
        <f>AF115</f>
        <v>10</v>
      </c>
      <c r="L133" s="215"/>
      <c r="M133" s="216">
        <f t="shared" si="30"/>
        <v>0.01201923076923077</v>
      </c>
      <c r="N133" s="216"/>
    </row>
    <row r="134" spans="2:14" ht="12.75">
      <c r="B134" s="2" t="str">
        <f>U117</f>
        <v>UNSA</v>
      </c>
      <c r="C134" s="215">
        <f>U$115</f>
        <v>4074</v>
      </c>
      <c r="D134" s="215"/>
      <c r="E134" s="216">
        <f t="shared" si="28"/>
        <v>0.18855873368508747</v>
      </c>
      <c r="F134" s="216"/>
      <c r="J134" s="2" t="str">
        <f t="shared" si="29"/>
        <v>UNSA</v>
      </c>
      <c r="K134" s="215">
        <f>AG115</f>
        <v>161</v>
      </c>
      <c r="L134" s="215"/>
      <c r="M134" s="216">
        <f t="shared" si="30"/>
        <v>0.1935096153846154</v>
      </c>
      <c r="N134" s="216"/>
    </row>
    <row r="135" spans="2:14" ht="12.75">
      <c r="B135" s="2" t="s">
        <v>52</v>
      </c>
      <c r="C135" s="215">
        <f>AL115</f>
        <v>68</v>
      </c>
      <c r="D135" s="215"/>
      <c r="E135" s="216">
        <f t="shared" si="28"/>
        <v>0.003147273905396649</v>
      </c>
      <c r="F135" s="216"/>
      <c r="J135" s="2" t="str">
        <f t="shared" si="29"/>
        <v>Total autres OS</v>
      </c>
      <c r="K135" s="215">
        <f>AM115</f>
        <v>5</v>
      </c>
      <c r="L135" s="215"/>
      <c r="M135" s="216">
        <f t="shared" si="30"/>
        <v>0.006009615384615385</v>
      </c>
      <c r="N135" s="216"/>
    </row>
    <row r="136" spans="2:14" ht="12.75">
      <c r="B136" s="2" t="s">
        <v>53</v>
      </c>
      <c r="C136" s="215">
        <f>SUM(C127:D135)</f>
        <v>21606</v>
      </c>
      <c r="D136" s="215"/>
      <c r="E136" s="151">
        <f>SUM(E127:F135)</f>
        <v>0.9999999999999999</v>
      </c>
      <c r="F136" s="151"/>
      <c r="J136" s="2" t="s">
        <v>53</v>
      </c>
      <c r="K136" s="215">
        <f>SUM(K127:L135)</f>
        <v>832</v>
      </c>
      <c r="L136" s="215"/>
      <c r="M136" s="151">
        <f>SUM(M127:N135)</f>
        <v>1</v>
      </c>
      <c r="N136" s="151"/>
    </row>
    <row r="137" spans="2:11" ht="12.75">
      <c r="B137" s="2" t="s">
        <v>54</v>
      </c>
      <c r="C137" s="67">
        <f>C136-C126</f>
        <v>0</v>
      </c>
      <c r="F137" s="2"/>
      <c r="J137" s="2" t="s">
        <v>169</v>
      </c>
      <c r="K137" s="67">
        <f>K124-K136</f>
        <v>0</v>
      </c>
    </row>
    <row r="138" ht="12.75">
      <c r="F138" s="2"/>
    </row>
    <row r="139" ht="12.75">
      <c r="F139" s="2"/>
    </row>
  </sheetData>
  <mergeCells count="56">
    <mergeCell ref="A97:B97"/>
    <mergeCell ref="C97:L97"/>
    <mergeCell ref="N97:Y97"/>
    <mergeCell ref="Z97:AK97"/>
    <mergeCell ref="A1:B1"/>
    <mergeCell ref="C1:L1"/>
    <mergeCell ref="N1:Y1"/>
    <mergeCell ref="Z1:AK1"/>
    <mergeCell ref="C122:D122"/>
    <mergeCell ref="C124:D124"/>
    <mergeCell ref="C125:D125"/>
    <mergeCell ref="C126:D126"/>
    <mergeCell ref="C123:D123"/>
    <mergeCell ref="C132:D132"/>
    <mergeCell ref="C133:D133"/>
    <mergeCell ref="C134:D134"/>
    <mergeCell ref="C127:D127"/>
    <mergeCell ref="C128:D128"/>
    <mergeCell ref="C129:D129"/>
    <mergeCell ref="C130:D130"/>
    <mergeCell ref="C135:D135"/>
    <mergeCell ref="E125:F125"/>
    <mergeCell ref="E126:F126"/>
    <mergeCell ref="E127:F127"/>
    <mergeCell ref="E128:F128"/>
    <mergeCell ref="E132:F132"/>
    <mergeCell ref="E133:F133"/>
    <mergeCell ref="E134:F134"/>
    <mergeCell ref="E135:F135"/>
    <mergeCell ref="C131:D131"/>
    <mergeCell ref="E123:F123"/>
    <mergeCell ref="E129:F129"/>
    <mergeCell ref="E130:F130"/>
    <mergeCell ref="E131:F131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M127:N127"/>
    <mergeCell ref="M128:N128"/>
    <mergeCell ref="M129:N129"/>
    <mergeCell ref="M130:N130"/>
    <mergeCell ref="M131:N131"/>
    <mergeCell ref="M132:N132"/>
    <mergeCell ref="M133:N133"/>
    <mergeCell ref="M134:N134"/>
    <mergeCell ref="M135:N135"/>
    <mergeCell ref="C136:D136"/>
    <mergeCell ref="E136:F136"/>
    <mergeCell ref="M136:N136"/>
    <mergeCell ref="K136:L136"/>
  </mergeCells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2"/>
  <sheetViews>
    <sheetView workbookViewId="0" topLeftCell="A1">
      <selection activeCell="A237" sqref="A237:H25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8" customFormat="1" ht="15.75" thickBot="1">
      <c r="A1" s="171" t="str">
        <f>'238 DDI'!I266</f>
        <v>Dépouillement du scrutin du 19 octobre 2010 </v>
      </c>
      <c r="B1" s="172"/>
      <c r="C1" s="172"/>
      <c r="D1" s="173"/>
      <c r="E1" s="174" t="s">
        <v>163</v>
      </c>
      <c r="F1" s="175">
        <f>'238 DDI'!C268</f>
        <v>238</v>
      </c>
      <c r="G1" s="173" t="str">
        <f>'238 DDI'!A268</f>
        <v>DDI</v>
      </c>
      <c r="H1" s="176"/>
      <c r="I1" s="177"/>
      <c r="J1" s="177"/>
      <c r="L1" s="177"/>
      <c r="M1" s="177"/>
      <c r="N1" s="177"/>
      <c r="O1" s="177"/>
      <c r="P1" s="177"/>
      <c r="Q1" s="177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9" t="str">
        <f>'238 DDI'!C269</f>
        <v>Voix</v>
      </c>
      <c r="B3" s="160" t="s">
        <v>164</v>
      </c>
      <c r="C3" s="161" t="str">
        <f>'238 DDI'!E269</f>
        <v>%</v>
      </c>
      <c r="F3" s="163" t="str">
        <f>'238 DDI'!J270</f>
        <v>Sièges</v>
      </c>
      <c r="G3" s="160" t="s">
        <v>164</v>
      </c>
      <c r="H3" s="160" t="s">
        <v>50</v>
      </c>
    </row>
    <row r="4" spans="1:8" ht="12.75">
      <c r="A4" s="115" t="str">
        <f>'238 DDI'!B270</f>
        <v>Inscrits</v>
      </c>
      <c r="B4" s="162">
        <f>'238 DDI'!C270</f>
        <v>42974</v>
      </c>
      <c r="C4" s="115"/>
      <c r="F4" s="164" t="s">
        <v>165</v>
      </c>
      <c r="G4" s="162">
        <f>'238 DDI'!K270</f>
        <v>1608</v>
      </c>
      <c r="H4" s="115"/>
    </row>
    <row r="5" spans="1:8" ht="12.75">
      <c r="A5" s="115" t="str">
        <f>'238 DDI'!B271</f>
        <v>Votants</v>
      </c>
      <c r="B5" s="162">
        <f>'238 DDI'!C271</f>
        <v>32068</v>
      </c>
      <c r="C5" s="146">
        <f>'238 DDI'!E271</f>
        <v>0.7462186438311538</v>
      </c>
      <c r="F5" s="115"/>
      <c r="G5" s="115"/>
      <c r="H5" s="115"/>
    </row>
    <row r="6" spans="1:8" ht="12.75">
      <c r="A6" s="115" t="str">
        <f>'238 DDI'!B272</f>
        <v>Exprimés</v>
      </c>
      <c r="B6" s="162">
        <f>'238 DDI'!C272</f>
        <v>31081</v>
      </c>
      <c r="C6" s="146">
        <f>'238 DDI'!E272</f>
        <v>0.7232512682086844</v>
      </c>
      <c r="F6" s="115"/>
      <c r="G6" s="115"/>
      <c r="H6" s="115"/>
    </row>
    <row r="7" spans="1:8" ht="12.75">
      <c r="A7" s="115" t="str">
        <f>'238 DDI'!B273</f>
        <v>CFE-CGC</v>
      </c>
      <c r="B7" s="162">
        <f>'238 DDI'!C273</f>
        <v>362</v>
      </c>
      <c r="C7" s="146">
        <f>'238 DDI'!E273</f>
        <v>0.01164698690518323</v>
      </c>
      <c r="F7" s="115" t="str">
        <f>'238 DDI'!J273</f>
        <v>CFE-CGC</v>
      </c>
      <c r="G7" s="162">
        <f>'238 DDI'!K273</f>
        <v>0</v>
      </c>
      <c r="H7" s="146">
        <f>'238 DDI'!M273</f>
        <v>0</v>
      </c>
    </row>
    <row r="8" spans="1:8" ht="12.75">
      <c r="A8" s="115" t="str">
        <f>'238 DDI'!B274</f>
        <v>CFDT</v>
      </c>
      <c r="B8" s="162">
        <f>'238 DDI'!C274</f>
        <v>4236</v>
      </c>
      <c r="C8" s="146">
        <f>'238 DDI'!E274</f>
        <v>0.1362890511888292</v>
      </c>
      <c r="F8" s="115" t="str">
        <f>'238 DDI'!J274</f>
        <v>CFDT</v>
      </c>
      <c r="G8" s="162">
        <f>'238 DDI'!K274</f>
        <v>203</v>
      </c>
      <c r="H8" s="146">
        <f>'238 DDI'!M274</f>
        <v>0.12624378109452736</v>
      </c>
    </row>
    <row r="9" spans="1:8" ht="12.75">
      <c r="A9" s="115" t="str">
        <f>'238 DDI'!B275</f>
        <v>CFTC</v>
      </c>
      <c r="B9" s="162">
        <f>'238 DDI'!C275</f>
        <v>455</v>
      </c>
      <c r="C9" s="146">
        <f>'238 DDI'!E275</f>
        <v>0.014639168623918149</v>
      </c>
      <c r="F9" s="115" t="str">
        <f>'238 DDI'!J275</f>
        <v>CFTC</v>
      </c>
      <c r="G9" s="162">
        <f>'238 DDI'!K275</f>
        <v>3</v>
      </c>
      <c r="H9" s="146">
        <f>'238 DDI'!M275</f>
        <v>0.0018656716417910447</v>
      </c>
    </row>
    <row r="10" spans="1:8" ht="12.75">
      <c r="A10" s="115" t="str">
        <f>'238 DDI'!B276</f>
        <v>CGT</v>
      </c>
      <c r="B10" s="162">
        <f>'238 DDI'!C276</f>
        <v>8598</v>
      </c>
      <c r="C10" s="146">
        <f>'238 DDI'!E276</f>
        <v>0.27663202599658954</v>
      </c>
      <c r="F10" s="115" t="str">
        <f>'238 DDI'!J276</f>
        <v>CGT</v>
      </c>
      <c r="G10" s="162">
        <f>'238 DDI'!K276</f>
        <v>440</v>
      </c>
      <c r="H10" s="146">
        <f>'238 DDI'!M276</f>
        <v>0.2736318407960199</v>
      </c>
    </row>
    <row r="11" spans="1:8" ht="12.75">
      <c r="A11" s="115" t="str">
        <f>'238 DDI'!B277</f>
        <v>FO</v>
      </c>
      <c r="B11" s="162">
        <f>'238 DDI'!C277</f>
        <v>7730</v>
      </c>
      <c r="C11" s="146">
        <f>'238 DDI'!E277</f>
        <v>0.24870499662173032</v>
      </c>
      <c r="F11" s="115" t="str">
        <f>'238 DDI'!J277</f>
        <v>FO</v>
      </c>
      <c r="G11" s="162">
        <f>'238 DDI'!K277</f>
        <v>451</v>
      </c>
      <c r="H11" s="146">
        <f>'238 DDI'!M277</f>
        <v>0.2804726368159204</v>
      </c>
    </row>
    <row r="12" spans="1:8" ht="12.75">
      <c r="A12" s="115" t="str">
        <f>'238 DDI'!B278</f>
        <v>FSU</v>
      </c>
      <c r="B12" s="162">
        <f>'238 DDI'!C278</f>
        <v>1668</v>
      </c>
      <c r="C12" s="146">
        <f>'238 DDI'!E278</f>
        <v>0.053666226955374666</v>
      </c>
      <c r="F12" s="115" t="str">
        <f>'238 DDI'!J278</f>
        <v>FSU</v>
      </c>
      <c r="G12" s="162">
        <f>'238 DDI'!K278</f>
        <v>68</v>
      </c>
      <c r="H12" s="146">
        <f>'238 DDI'!M278</f>
        <v>0.04228855721393035</v>
      </c>
    </row>
    <row r="13" spans="1:8" ht="12.75">
      <c r="A13" s="115" t="str">
        <f>'238 DDI'!B279</f>
        <v>SOLIDAIRES</v>
      </c>
      <c r="B13" s="162">
        <f>'238 DDI'!C279</f>
        <v>1537</v>
      </c>
      <c r="C13" s="146">
        <f>'238 DDI'!E279</f>
        <v>0.049451433351565266</v>
      </c>
      <c r="F13" s="115" t="str">
        <f>'238 DDI'!J279</f>
        <v>SOLIDAIRES</v>
      </c>
      <c r="G13" s="162">
        <f>'238 DDI'!K279</f>
        <v>64</v>
      </c>
      <c r="H13" s="146">
        <f>'238 DDI'!M279</f>
        <v>0.03980099502487562</v>
      </c>
    </row>
    <row r="14" spans="1:8" ht="12.75">
      <c r="A14" s="115" t="str">
        <f>'238 DDI'!B280</f>
        <v>UNSA</v>
      </c>
      <c r="B14" s="162">
        <f>'238 DDI'!C280</f>
        <v>5831</v>
      </c>
      <c r="C14" s="146">
        <f>'238 DDI'!E280</f>
        <v>0.18760657636498182</v>
      </c>
      <c r="F14" s="115" t="str">
        <f>'238 DDI'!J280</f>
        <v>UNSA</v>
      </c>
      <c r="G14" s="162">
        <f>'238 DDI'!K280</f>
        <v>343</v>
      </c>
      <c r="H14" s="146">
        <f>'238 DDI'!M280</f>
        <v>0.21330845771144277</v>
      </c>
    </row>
    <row r="15" spans="1:8" ht="12.75">
      <c r="A15" s="115" t="str">
        <f>'238 DDI'!B281</f>
        <v>Total autres OS</v>
      </c>
      <c r="B15" s="162">
        <f>'238 DDI'!C281</f>
        <v>664</v>
      </c>
      <c r="C15" s="146">
        <f>'238 DDI'!E281</f>
        <v>0.021363533991827804</v>
      </c>
      <c r="F15" s="115" t="str">
        <f>'238 DDI'!J281</f>
        <v>Total autres OS</v>
      </c>
      <c r="G15" s="162">
        <f>'238 DDI'!K281</f>
        <v>36</v>
      </c>
      <c r="H15" s="146">
        <f>'238 DDI'!M281</f>
        <v>0.022388059701492536</v>
      </c>
    </row>
    <row r="16" spans="1:8" ht="12.75">
      <c r="A16" s="115" t="str">
        <f>'238 DDI'!B282</f>
        <v>Total général </v>
      </c>
      <c r="B16" s="162">
        <f>'238 DDI'!C282</f>
        <v>31081</v>
      </c>
      <c r="C16" s="146">
        <f>'238 DDI'!E282</f>
        <v>1</v>
      </c>
      <c r="F16" s="115" t="str">
        <f>'238 DDI'!J282</f>
        <v>Total général </v>
      </c>
      <c r="G16" s="162">
        <f>'238 DDI'!K282</f>
        <v>1608</v>
      </c>
      <c r="H16" s="146">
        <f>'238 DDI'!M282</f>
        <v>0.9999999999999999</v>
      </c>
    </row>
    <row r="17" spans="1:8" ht="5.25" customHeight="1">
      <c r="A17" s="182"/>
      <c r="B17" s="183"/>
      <c r="C17" s="184"/>
      <c r="F17" s="182"/>
      <c r="G17" s="183"/>
      <c r="H17" s="184"/>
    </row>
    <row r="18" spans="1:8" ht="12.75">
      <c r="A18" s="182"/>
      <c r="B18" s="183"/>
      <c r="C18" s="184"/>
      <c r="F18" s="182"/>
      <c r="G18" s="183"/>
      <c r="H18" s="184"/>
    </row>
    <row r="19" spans="1:8" ht="12.75">
      <c r="A19" s="182"/>
      <c r="B19" s="183"/>
      <c r="C19" s="184"/>
      <c r="F19" s="182"/>
      <c r="G19" s="183"/>
      <c r="H19" s="184"/>
    </row>
    <row r="20" spans="1:8" ht="12.75">
      <c r="A20" s="182"/>
      <c r="B20" s="183"/>
      <c r="C20" s="184"/>
      <c r="F20" s="182"/>
      <c r="G20" s="183"/>
      <c r="H20" s="184"/>
    </row>
    <row r="21" spans="1:8" ht="12.75">
      <c r="A21" s="182"/>
      <c r="B21" s="183"/>
      <c r="C21" s="184"/>
      <c r="F21" s="182"/>
      <c r="G21" s="183"/>
      <c r="H21" s="184"/>
    </row>
    <row r="22" spans="1:8" ht="12.75">
      <c r="A22" s="182"/>
      <c r="B22" s="183"/>
      <c r="C22" s="184"/>
      <c r="F22" s="182"/>
      <c r="G22" s="183"/>
      <c r="H22" s="184"/>
    </row>
    <row r="23" spans="1:8" ht="12.75">
      <c r="A23" s="182"/>
      <c r="B23" s="183"/>
      <c r="C23" s="184"/>
      <c r="F23" s="182"/>
      <c r="G23" s="183"/>
      <c r="H23" s="184"/>
    </row>
    <row r="24" spans="1:8" ht="12.75">
      <c r="A24" s="182"/>
      <c r="B24" s="183"/>
      <c r="C24" s="184"/>
      <c r="F24" s="182"/>
      <c r="G24" s="183"/>
      <c r="H24" s="184"/>
    </row>
    <row r="25" spans="1:8" ht="12.75">
      <c r="A25" s="182"/>
      <c r="B25" s="183"/>
      <c r="C25" s="184"/>
      <c r="F25" s="182"/>
      <c r="G25" s="183"/>
      <c r="H25" s="184"/>
    </row>
    <row r="26" spans="1:8" ht="12.75">
      <c r="A26" s="182"/>
      <c r="B26" s="183"/>
      <c r="C26" s="184"/>
      <c r="F26" s="182"/>
      <c r="G26" s="183"/>
      <c r="H26" s="184"/>
    </row>
    <row r="27" spans="1:8" ht="12.75">
      <c r="A27" s="182"/>
      <c r="B27" s="183"/>
      <c r="C27" s="184"/>
      <c r="F27" s="182"/>
      <c r="G27" s="183"/>
      <c r="H27" s="184"/>
    </row>
    <row r="28" spans="1:8" ht="12.75">
      <c r="A28" s="182"/>
      <c r="B28" s="183"/>
      <c r="C28" s="184"/>
      <c r="F28" s="182"/>
      <c r="G28" s="183"/>
      <c r="H28" s="184"/>
    </row>
    <row r="29" spans="1:8" ht="12.75">
      <c r="A29" s="182"/>
      <c r="B29" s="183"/>
      <c r="C29" s="184"/>
      <c r="F29" s="182"/>
      <c r="G29" s="183"/>
      <c r="H29" s="184"/>
    </row>
    <row r="30" spans="1:8" ht="12.75">
      <c r="A30" s="182"/>
      <c r="B30" s="183"/>
      <c r="C30" s="184"/>
      <c r="F30" s="182"/>
      <c r="G30" s="183"/>
      <c r="H30" s="184"/>
    </row>
    <row r="31" spans="1:8" ht="12.75">
      <c r="A31" s="182"/>
      <c r="B31" s="183"/>
      <c r="C31" s="184"/>
      <c r="F31" s="182"/>
      <c r="G31" s="183"/>
      <c r="H31" s="184"/>
    </row>
    <row r="32" spans="1:8" ht="12.75">
      <c r="A32" s="182"/>
      <c r="B32" s="183"/>
      <c r="C32" s="184"/>
      <c r="F32" s="182"/>
      <c r="G32" s="183"/>
      <c r="H32" s="184"/>
    </row>
    <row r="33" spans="1:8" ht="12.75">
      <c r="A33" s="182"/>
      <c r="B33" s="183"/>
      <c r="C33" s="184"/>
      <c r="F33" s="182"/>
      <c r="G33" s="183"/>
      <c r="H33" s="184"/>
    </row>
    <row r="34" spans="1:8" ht="12.75">
      <c r="A34" s="182"/>
      <c r="B34" s="183"/>
      <c r="C34" s="184"/>
      <c r="F34" s="182"/>
      <c r="G34" s="183"/>
      <c r="H34" s="184"/>
    </row>
    <row r="35" spans="1:8" ht="12.75">
      <c r="A35" s="182"/>
      <c r="B35" s="183"/>
      <c r="C35" s="184"/>
      <c r="F35" s="182"/>
      <c r="G35" s="183"/>
      <c r="H35" s="184"/>
    </row>
    <row r="36" spans="1:8" ht="12.75">
      <c r="A36" s="182"/>
      <c r="B36" s="183"/>
      <c r="C36" s="184"/>
      <c r="F36" s="182"/>
      <c r="G36" s="183"/>
      <c r="H36" s="184"/>
    </row>
    <row r="37" spans="1:8" ht="12.75">
      <c r="A37" s="182"/>
      <c r="B37" s="183"/>
      <c r="C37" s="184"/>
      <c r="F37" s="182"/>
      <c r="G37" s="183"/>
      <c r="H37" s="184"/>
    </row>
    <row r="38" spans="1:8" ht="12.75">
      <c r="A38" s="182"/>
      <c r="B38" s="183"/>
      <c r="C38" s="184"/>
      <c r="F38" s="182"/>
      <c r="G38" s="183"/>
      <c r="H38" s="184"/>
    </row>
    <row r="39" spans="1:8" ht="12.75">
      <c r="A39" s="182"/>
      <c r="B39" s="183"/>
      <c r="C39" s="184"/>
      <c r="F39" s="182"/>
      <c r="G39" s="183"/>
      <c r="H39" s="184"/>
    </row>
    <row r="40" spans="1:8" ht="12.75">
      <c r="A40" s="182"/>
      <c r="B40" s="183"/>
      <c r="C40" s="184"/>
      <c r="F40" s="182"/>
      <c r="G40" s="183"/>
      <c r="H40" s="184"/>
    </row>
    <row r="41" spans="1:8" ht="12.75">
      <c r="A41" s="182"/>
      <c r="B41" s="183"/>
      <c r="C41" s="184"/>
      <c r="F41" s="182"/>
      <c r="G41" s="183"/>
      <c r="H41" s="184"/>
    </row>
    <row r="42" spans="1:8" ht="12.75">
      <c r="A42" s="182"/>
      <c r="B42" s="183"/>
      <c r="C42" s="184"/>
      <c r="F42" s="182"/>
      <c r="G42" s="183"/>
      <c r="H42" s="184"/>
    </row>
    <row r="43" spans="1:8" ht="12.75">
      <c r="A43" s="182"/>
      <c r="B43" s="183"/>
      <c r="C43" s="184"/>
      <c r="F43" s="182"/>
      <c r="G43" s="183"/>
      <c r="H43" s="184"/>
    </row>
    <row r="44" spans="1:8" ht="12.75">
      <c r="A44" s="182"/>
      <c r="B44" s="183"/>
      <c r="C44" s="184"/>
      <c r="F44" s="182"/>
      <c r="G44" s="183"/>
      <c r="H44" s="184"/>
    </row>
    <row r="45" spans="1:8" ht="12.75">
      <c r="A45" s="182"/>
      <c r="B45" s="183"/>
      <c r="C45" s="184"/>
      <c r="F45" s="182"/>
      <c r="G45" s="183"/>
      <c r="H45" s="184"/>
    </row>
    <row r="46" spans="1:8" ht="12.75">
      <c r="A46" s="182"/>
      <c r="B46" s="183"/>
      <c r="C46" s="184"/>
      <c r="F46" s="182"/>
      <c r="G46" s="183"/>
      <c r="H46" s="184"/>
    </row>
    <row r="47" spans="1:8" ht="12.75">
      <c r="A47" s="182"/>
      <c r="B47" s="183"/>
      <c r="C47" s="184"/>
      <c r="F47" s="182"/>
      <c r="G47" s="183"/>
      <c r="H47" s="184"/>
    </row>
    <row r="48" spans="1:8" ht="12.75">
      <c r="A48" s="182"/>
      <c r="B48" s="183"/>
      <c r="C48" s="184"/>
      <c r="F48" s="182"/>
      <c r="G48" s="183"/>
      <c r="H48" s="184"/>
    </row>
    <row r="49" spans="1:8" ht="12.75">
      <c r="A49" s="182"/>
      <c r="B49" s="183"/>
      <c r="C49" s="184"/>
      <c r="F49" s="182"/>
      <c r="G49" s="183"/>
      <c r="H49" s="184"/>
    </row>
    <row r="50" spans="1:8" ht="12.75">
      <c r="A50" s="182"/>
      <c r="B50" s="183"/>
      <c r="C50" s="184"/>
      <c r="F50" s="182"/>
      <c r="G50" s="183"/>
      <c r="H50" s="184"/>
    </row>
    <row r="51" spans="1:8" ht="12.75">
      <c r="A51" s="182"/>
      <c r="B51" s="183"/>
      <c r="C51" s="184"/>
      <c r="F51" s="182"/>
      <c r="G51" s="183"/>
      <c r="H51" s="184"/>
    </row>
    <row r="52" spans="1:8" ht="12.75">
      <c r="A52" s="182"/>
      <c r="B52" s="183"/>
      <c r="C52" s="184"/>
      <c r="F52" s="182"/>
      <c r="G52" s="183"/>
      <c r="H52" s="184"/>
    </row>
    <row r="53" spans="1:8" ht="12.75">
      <c r="A53" s="182"/>
      <c r="B53" s="183"/>
      <c r="C53" s="184"/>
      <c r="F53" s="182"/>
      <c r="G53" s="183"/>
      <c r="H53" s="184"/>
    </row>
    <row r="54" spans="1:8" ht="12.75">
      <c r="A54" s="182"/>
      <c r="B54" s="183"/>
      <c r="C54" s="184"/>
      <c r="F54" s="182"/>
      <c r="G54" s="183"/>
      <c r="H54" s="184"/>
    </row>
    <row r="55" spans="1:8" ht="12.75">
      <c r="A55" s="182"/>
      <c r="B55" s="183"/>
      <c r="C55" s="184"/>
      <c r="F55" s="182"/>
      <c r="G55" s="183"/>
      <c r="H55" s="184"/>
    </row>
    <row r="56" spans="1:8" ht="12.75">
      <c r="A56" s="182"/>
      <c r="B56" s="183"/>
      <c r="C56" s="184"/>
      <c r="F56" s="182"/>
      <c r="G56" s="183"/>
      <c r="H56" s="184"/>
    </row>
    <row r="57" spans="1:8" ht="12.75">
      <c r="A57" s="182"/>
      <c r="B57" s="183"/>
      <c r="C57" s="184"/>
      <c r="F57" s="182"/>
      <c r="G57" s="183"/>
      <c r="H57" s="184"/>
    </row>
    <row r="58" spans="1:8" ht="12.75">
      <c r="A58" s="182"/>
      <c r="B58" s="183"/>
      <c r="C58" s="184"/>
      <c r="F58" s="182"/>
      <c r="G58" s="183"/>
      <c r="H58" s="184"/>
    </row>
    <row r="59" spans="1:8" ht="13.5" thickBot="1">
      <c r="A59" s="182"/>
      <c r="B59" s="183"/>
      <c r="C59" s="184"/>
      <c r="F59" s="182"/>
      <c r="G59" s="183"/>
      <c r="H59" s="184"/>
    </row>
    <row r="60" spans="1:8" s="178" customFormat="1" ht="15.75" thickBot="1">
      <c r="A60" s="179" t="str">
        <f>A$1</f>
        <v>Dépouillement du scrutin du 19 octobre 2010 </v>
      </c>
      <c r="B60" s="173"/>
      <c r="C60" s="173"/>
      <c r="D60" s="173"/>
      <c r="E60" s="180" t="str">
        <f>E$1</f>
        <v>Résultats sur</v>
      </c>
      <c r="F60" s="175">
        <f>'50 DDCS'!U77</f>
        <v>50</v>
      </c>
      <c r="G60" s="173" t="str">
        <f>'50 DDCS'!V77</f>
        <v>DDCS</v>
      </c>
      <c r="H60" s="181"/>
    </row>
    <row r="61" ht="7.5" customHeight="1"/>
    <row r="62" spans="1:8" ht="12.75">
      <c r="A62" s="159" t="str">
        <f>$A$3</f>
        <v>Voix</v>
      </c>
      <c r="B62" s="160" t="str">
        <f>$B$3</f>
        <v>Nb</v>
      </c>
      <c r="C62" s="166" t="str">
        <f>$C$3</f>
        <v>%</v>
      </c>
      <c r="F62" s="163" t="str">
        <f>F$3</f>
        <v>Sièges</v>
      </c>
      <c r="G62" s="167" t="str">
        <f>G$3</f>
        <v>Nb</v>
      </c>
      <c r="H62" s="167" t="str">
        <f>H$3</f>
        <v>%</v>
      </c>
    </row>
    <row r="63" spans="1:8" ht="12.75">
      <c r="A63" s="115" t="str">
        <f>A$4</f>
        <v>Inscrits</v>
      </c>
      <c r="B63" s="116">
        <f>'50 DDCS'!C81</f>
        <v>3210</v>
      </c>
      <c r="C63" s="165"/>
      <c r="F63" s="115" t="str">
        <f>F$4</f>
        <v>Total à attribuer</v>
      </c>
      <c r="G63" s="116">
        <f>'50 DDCS'!K81</f>
        <v>246</v>
      </c>
      <c r="H63" s="115"/>
    </row>
    <row r="64" spans="1:8" ht="12.75">
      <c r="A64" s="115" t="str">
        <f>A$5</f>
        <v>Votants</v>
      </c>
      <c r="B64" s="116">
        <f>'50 DDCS'!C82</f>
        <v>2713</v>
      </c>
      <c r="C64" s="165">
        <f>'50 DDCS'!E82</f>
        <v>0.8451713395638629</v>
      </c>
      <c r="F64" s="115"/>
      <c r="G64" s="116"/>
      <c r="H64" s="115"/>
    </row>
    <row r="65" spans="1:8" ht="12.75">
      <c r="A65" s="115" t="str">
        <f>A$6</f>
        <v>Exprimés</v>
      </c>
      <c r="B65" s="116">
        <f>'50 DDCS'!C83</f>
        <v>2644</v>
      </c>
      <c r="C65" s="165">
        <f>'50 DDCS'!E83</f>
        <v>0.8236760124610591</v>
      </c>
      <c r="F65" s="115"/>
      <c r="G65" s="116"/>
      <c r="H65" s="165"/>
    </row>
    <row r="66" spans="1:8" ht="12.75">
      <c r="A66" s="115" t="str">
        <f>A$7</f>
        <v>CFE-CGC</v>
      </c>
      <c r="B66" s="116">
        <f>'50 DDCS'!C84</f>
        <v>33</v>
      </c>
      <c r="C66" s="165">
        <f>'50 DDCS'!E84</f>
        <v>0.012481089258698942</v>
      </c>
      <c r="F66" s="115" t="str">
        <f>F$7</f>
        <v>CFE-CGC</v>
      </c>
      <c r="G66" s="116">
        <f>'50 DDCS'!K84</f>
        <v>0</v>
      </c>
      <c r="H66" s="165">
        <f>'50 DDCS'!M84</f>
        <v>0</v>
      </c>
    </row>
    <row r="67" spans="1:8" ht="12.75">
      <c r="A67" s="115" t="str">
        <f>A$8</f>
        <v>CFDT</v>
      </c>
      <c r="B67" s="116">
        <f>'50 DDCS'!C85</f>
        <v>410</v>
      </c>
      <c r="C67" s="165">
        <f>'50 DDCS'!E85</f>
        <v>0.1550680786686838</v>
      </c>
      <c r="F67" s="115" t="str">
        <f>F$8</f>
        <v>CFDT</v>
      </c>
      <c r="G67" s="116">
        <f>'50 DDCS'!K85</f>
        <v>37</v>
      </c>
      <c r="H67" s="165">
        <f>'50 DDCS'!M85</f>
        <v>0.15040650406504066</v>
      </c>
    </row>
    <row r="68" spans="1:8" ht="12.75">
      <c r="A68" s="115" t="str">
        <f>A$9</f>
        <v>CFTC</v>
      </c>
      <c r="B68" s="116">
        <f>'50 DDCS'!C86</f>
        <v>61</v>
      </c>
      <c r="C68" s="165">
        <f>'50 DDCS'!E86</f>
        <v>0.023071104387291982</v>
      </c>
      <c r="F68" s="115" t="str">
        <f>F$9</f>
        <v>CFTC</v>
      </c>
      <c r="G68" s="116">
        <f>'50 DDCS'!K86</f>
        <v>1</v>
      </c>
      <c r="H68" s="165">
        <f>'50 DDCS'!M86</f>
        <v>0.0040650406504065045</v>
      </c>
    </row>
    <row r="69" spans="1:8" ht="12.75">
      <c r="A69" s="115" t="str">
        <f>A$10</f>
        <v>CGT</v>
      </c>
      <c r="B69" s="116">
        <f>'50 DDCS'!C87</f>
        <v>476</v>
      </c>
      <c r="C69" s="165">
        <f>'50 DDCS'!E87</f>
        <v>0.1800302571860817</v>
      </c>
      <c r="F69" s="115" t="str">
        <f>F$10</f>
        <v>CGT</v>
      </c>
      <c r="G69" s="116">
        <f>'50 DDCS'!K87</f>
        <v>45</v>
      </c>
      <c r="H69" s="165">
        <f>'50 DDCS'!M87</f>
        <v>0.18292682926829268</v>
      </c>
    </row>
    <row r="70" spans="1:8" ht="12.75">
      <c r="A70" s="115" t="str">
        <f>A$11</f>
        <v>FO</v>
      </c>
      <c r="B70" s="116">
        <f>'50 DDCS'!C88</f>
        <v>405</v>
      </c>
      <c r="C70" s="165">
        <f>'50 DDCS'!E88</f>
        <v>0.1531770045385779</v>
      </c>
      <c r="F70" s="115" t="str">
        <f>F$11</f>
        <v>FO</v>
      </c>
      <c r="G70" s="116">
        <f>'50 DDCS'!K88</f>
        <v>35</v>
      </c>
      <c r="H70" s="165">
        <f>'50 DDCS'!M88</f>
        <v>0.14227642276422764</v>
      </c>
    </row>
    <row r="71" spans="1:8" ht="12.75">
      <c r="A71" s="115" t="str">
        <f>A$12</f>
        <v>FSU</v>
      </c>
      <c r="B71" s="116">
        <f>'50 DDCS'!C89</f>
        <v>281</v>
      </c>
      <c r="C71" s="165">
        <f>'50 DDCS'!E89</f>
        <v>0.10627836611195159</v>
      </c>
      <c r="F71" s="115" t="str">
        <f>F$12</f>
        <v>FSU</v>
      </c>
      <c r="G71" s="116">
        <f>'50 DDCS'!K89</f>
        <v>23</v>
      </c>
      <c r="H71" s="165">
        <f>'50 DDCS'!M89</f>
        <v>0.09349593495934959</v>
      </c>
    </row>
    <row r="72" spans="1:8" ht="12.75">
      <c r="A72" s="115" t="str">
        <f>A$13</f>
        <v>SOLIDAIRES</v>
      </c>
      <c r="B72" s="116">
        <f>'50 DDCS'!C90</f>
        <v>128</v>
      </c>
      <c r="C72" s="165">
        <f>'50 DDCS'!E90</f>
        <v>0.048411497730711045</v>
      </c>
      <c r="F72" s="115" t="str">
        <f>F$13</f>
        <v>SOLIDAIRES</v>
      </c>
      <c r="G72" s="116">
        <f>'50 DDCS'!K90</f>
        <v>7</v>
      </c>
      <c r="H72" s="165">
        <f>'50 DDCS'!M90</f>
        <v>0.028455284552845527</v>
      </c>
    </row>
    <row r="73" spans="1:8" ht="12.75">
      <c r="A73" s="115" t="str">
        <f>A$14</f>
        <v>UNSA</v>
      </c>
      <c r="B73" s="116">
        <f>'50 DDCS'!C91</f>
        <v>850</v>
      </c>
      <c r="C73" s="165">
        <f>'50 DDCS'!E91</f>
        <v>0.321482602118003</v>
      </c>
      <c r="F73" s="115" t="str">
        <f>F$14</f>
        <v>UNSA</v>
      </c>
      <c r="G73" s="116">
        <f>'50 DDCS'!K91</f>
        <v>98</v>
      </c>
      <c r="H73" s="165">
        <f>'50 DDCS'!M91</f>
        <v>0.3983739837398374</v>
      </c>
    </row>
    <row r="74" spans="1:8" ht="12.75">
      <c r="A74" s="115" t="str">
        <f>A$15</f>
        <v>Total autres OS</v>
      </c>
      <c r="B74" s="116">
        <f>'50 DDCS'!C92</f>
        <v>0</v>
      </c>
      <c r="C74" s="165">
        <f>'50 DDCS'!E92</f>
        <v>0</v>
      </c>
      <c r="F74" s="115" t="str">
        <f>F$15</f>
        <v>Total autres OS</v>
      </c>
      <c r="G74" s="116">
        <f>'50 DDCS'!K92</f>
        <v>0</v>
      </c>
      <c r="H74" s="165">
        <f>'50 DDCS'!M92</f>
        <v>0</v>
      </c>
    </row>
    <row r="75" spans="1:8" ht="12.75">
      <c r="A75" s="115" t="str">
        <f>A$16</f>
        <v>Total général </v>
      </c>
      <c r="B75" s="116">
        <f>'50 DDCS'!C93</f>
        <v>2644</v>
      </c>
      <c r="C75" s="165">
        <f>'50 DDCS'!E93</f>
        <v>1</v>
      </c>
      <c r="F75" s="115" t="str">
        <f>F$16</f>
        <v>Total général </v>
      </c>
      <c r="G75" s="116">
        <f>'50 DDCS'!K93</f>
        <v>246</v>
      </c>
      <c r="H75" s="165">
        <f>'50 DDCS'!M93</f>
        <v>1</v>
      </c>
    </row>
    <row r="76" spans="1:8" ht="5.25" customHeight="1">
      <c r="A76" s="182"/>
      <c r="B76" s="199"/>
      <c r="C76" s="200"/>
      <c r="F76" s="182"/>
      <c r="G76" s="199"/>
      <c r="H76" s="200"/>
    </row>
    <row r="77" spans="1:8" ht="12.75">
      <c r="A77" s="182"/>
      <c r="B77" s="199"/>
      <c r="C77" s="200"/>
      <c r="F77" s="182"/>
      <c r="G77" s="199"/>
      <c r="H77" s="200"/>
    </row>
    <row r="78" spans="1:8" ht="12.75">
      <c r="A78" s="182"/>
      <c r="B78" s="199"/>
      <c r="C78" s="200"/>
      <c r="F78" s="182"/>
      <c r="G78" s="199"/>
      <c r="H78" s="200"/>
    </row>
    <row r="79" spans="1:8" ht="12.75">
      <c r="A79" s="182"/>
      <c r="B79" s="199"/>
      <c r="C79" s="200"/>
      <c r="F79" s="182"/>
      <c r="G79" s="199"/>
      <c r="H79" s="200"/>
    </row>
    <row r="80" spans="1:8" ht="12.75">
      <c r="A80" s="182"/>
      <c r="B80" s="199"/>
      <c r="C80" s="200"/>
      <c r="F80" s="182"/>
      <c r="G80" s="199"/>
      <c r="H80" s="200"/>
    </row>
    <row r="81" spans="1:8" ht="12.75">
      <c r="A81" s="182"/>
      <c r="B81" s="199"/>
      <c r="C81" s="200"/>
      <c r="F81" s="182"/>
      <c r="G81" s="199"/>
      <c r="H81" s="200"/>
    </row>
    <row r="82" spans="1:8" ht="12.75">
      <c r="A82" s="182"/>
      <c r="B82" s="199"/>
      <c r="C82" s="200"/>
      <c r="F82" s="182"/>
      <c r="G82" s="199"/>
      <c r="H82" s="200"/>
    </row>
    <row r="83" spans="1:8" ht="12.75">
      <c r="A83" s="182"/>
      <c r="B83" s="199"/>
      <c r="C83" s="200"/>
      <c r="F83" s="182"/>
      <c r="G83" s="199"/>
      <c r="H83" s="200"/>
    </row>
    <row r="84" spans="1:8" ht="12.75">
      <c r="A84" s="182"/>
      <c r="B84" s="199"/>
      <c r="C84" s="200"/>
      <c r="F84" s="182"/>
      <c r="G84" s="199"/>
      <c r="H84" s="200"/>
    </row>
    <row r="85" spans="1:8" ht="12.75">
      <c r="A85" s="182"/>
      <c r="B85" s="199"/>
      <c r="C85" s="200"/>
      <c r="F85" s="182"/>
      <c r="G85" s="199"/>
      <c r="H85" s="200"/>
    </row>
    <row r="86" spans="1:8" ht="12.75">
      <c r="A86" s="182"/>
      <c r="B86" s="199"/>
      <c r="C86" s="200"/>
      <c r="F86" s="182"/>
      <c r="G86" s="199"/>
      <c r="H86" s="200"/>
    </row>
    <row r="87" spans="1:8" ht="12.75">
      <c r="A87" s="182"/>
      <c r="B87" s="199"/>
      <c r="C87" s="200"/>
      <c r="F87" s="182"/>
      <c r="G87" s="199"/>
      <c r="H87" s="200"/>
    </row>
    <row r="88" spans="1:8" ht="12.75">
      <c r="A88" s="182"/>
      <c r="B88" s="199"/>
      <c r="C88" s="200"/>
      <c r="F88" s="182"/>
      <c r="G88" s="199"/>
      <c r="H88" s="200"/>
    </row>
    <row r="89" spans="1:8" ht="12.75">
      <c r="A89" s="182"/>
      <c r="B89" s="199"/>
      <c r="C89" s="200"/>
      <c r="F89" s="182"/>
      <c r="G89" s="199"/>
      <c r="H89" s="200"/>
    </row>
    <row r="90" spans="1:8" ht="12.75">
      <c r="A90" s="182"/>
      <c r="B90" s="199"/>
      <c r="C90" s="200"/>
      <c r="F90" s="182"/>
      <c r="G90" s="199"/>
      <c r="H90" s="200"/>
    </row>
    <row r="91" spans="1:8" ht="12.75">
      <c r="A91" s="182"/>
      <c r="B91" s="199"/>
      <c r="C91" s="200"/>
      <c r="F91" s="182"/>
      <c r="G91" s="199"/>
      <c r="H91" s="200"/>
    </row>
    <row r="92" spans="1:8" ht="12.75">
      <c r="A92" s="182"/>
      <c r="B92" s="199"/>
      <c r="C92" s="200"/>
      <c r="F92" s="182"/>
      <c r="G92" s="199"/>
      <c r="H92" s="200"/>
    </row>
    <row r="93" spans="1:8" ht="12.75">
      <c r="A93" s="182"/>
      <c r="B93" s="199"/>
      <c r="C93" s="200"/>
      <c r="F93" s="182"/>
      <c r="G93" s="199"/>
      <c r="H93" s="200"/>
    </row>
    <row r="94" spans="1:8" ht="12.75">
      <c r="A94" s="182"/>
      <c r="B94" s="199"/>
      <c r="C94" s="200"/>
      <c r="F94" s="182"/>
      <c r="G94" s="199"/>
      <c r="H94" s="200"/>
    </row>
    <row r="95" spans="1:8" ht="12.75">
      <c r="A95" s="182"/>
      <c r="B95" s="199"/>
      <c r="C95" s="200"/>
      <c r="F95" s="182"/>
      <c r="G95" s="199"/>
      <c r="H95" s="200"/>
    </row>
    <row r="96" spans="1:8" ht="12.75">
      <c r="A96" s="182"/>
      <c r="B96" s="199"/>
      <c r="C96" s="200"/>
      <c r="F96" s="182"/>
      <c r="G96" s="199"/>
      <c r="H96" s="200"/>
    </row>
    <row r="97" spans="1:8" ht="12.75">
      <c r="A97" s="182"/>
      <c r="B97" s="199"/>
      <c r="C97" s="200"/>
      <c r="F97" s="182"/>
      <c r="G97" s="199"/>
      <c r="H97" s="200"/>
    </row>
    <row r="98" spans="1:8" ht="12.75">
      <c r="A98" s="182"/>
      <c r="B98" s="199"/>
      <c r="C98" s="200"/>
      <c r="F98" s="182"/>
      <c r="G98" s="199"/>
      <c r="H98" s="200"/>
    </row>
    <row r="99" spans="1:8" ht="12.75">
      <c r="A99" s="182"/>
      <c r="B99" s="199"/>
      <c r="C99" s="200"/>
      <c r="F99" s="182"/>
      <c r="G99" s="199"/>
      <c r="H99" s="200"/>
    </row>
    <row r="100" spans="1:8" ht="12.75">
      <c r="A100" s="182"/>
      <c r="B100" s="199"/>
      <c r="C100" s="200"/>
      <c r="F100" s="182"/>
      <c r="G100" s="199"/>
      <c r="H100" s="200"/>
    </row>
    <row r="101" spans="1:8" ht="12.75">
      <c r="A101" s="182"/>
      <c r="B101" s="199"/>
      <c r="C101" s="200"/>
      <c r="F101" s="182"/>
      <c r="G101" s="199"/>
      <c r="H101" s="200"/>
    </row>
    <row r="102" spans="1:8" ht="12.75">
      <c r="A102" s="182"/>
      <c r="B102" s="199"/>
      <c r="C102" s="200"/>
      <c r="F102" s="182"/>
      <c r="G102" s="199"/>
      <c r="H102" s="200"/>
    </row>
    <row r="103" spans="1:8" ht="12.75">
      <c r="A103" s="182"/>
      <c r="B103" s="199"/>
      <c r="C103" s="200"/>
      <c r="F103" s="182"/>
      <c r="G103" s="199"/>
      <c r="H103" s="200"/>
    </row>
    <row r="104" spans="1:8" ht="12.75">
      <c r="A104" s="182"/>
      <c r="B104" s="199"/>
      <c r="C104" s="200"/>
      <c r="F104" s="182"/>
      <c r="G104" s="199"/>
      <c r="H104" s="200"/>
    </row>
    <row r="105" spans="1:8" ht="12.75">
      <c r="A105" s="182"/>
      <c r="B105" s="199"/>
      <c r="C105" s="200"/>
      <c r="F105" s="182"/>
      <c r="G105" s="199"/>
      <c r="H105" s="200"/>
    </row>
    <row r="106" spans="1:8" ht="12.75">
      <c r="A106" s="182"/>
      <c r="B106" s="199"/>
      <c r="C106" s="200"/>
      <c r="F106" s="182"/>
      <c r="G106" s="199"/>
      <c r="H106" s="200"/>
    </row>
    <row r="107" spans="1:8" ht="12.75">
      <c r="A107" s="182"/>
      <c r="B107" s="199"/>
      <c r="C107" s="200"/>
      <c r="F107" s="182"/>
      <c r="G107" s="199"/>
      <c r="H107" s="200"/>
    </row>
    <row r="108" spans="1:8" ht="12.75">
      <c r="A108" s="182"/>
      <c r="B108" s="199"/>
      <c r="C108" s="200"/>
      <c r="F108" s="182"/>
      <c r="G108" s="199"/>
      <c r="H108" s="200"/>
    </row>
    <row r="109" spans="1:8" ht="12.75">
      <c r="A109" s="182"/>
      <c r="B109" s="199"/>
      <c r="C109" s="200"/>
      <c r="F109" s="182"/>
      <c r="G109" s="199"/>
      <c r="H109" s="200"/>
    </row>
    <row r="110" spans="1:8" ht="12.75">
      <c r="A110" s="182"/>
      <c r="B110" s="199"/>
      <c r="C110" s="200"/>
      <c r="F110" s="182"/>
      <c r="G110" s="199"/>
      <c r="H110" s="200"/>
    </row>
    <row r="111" spans="1:8" ht="12.75">
      <c r="A111" s="182"/>
      <c r="B111" s="199"/>
      <c r="C111" s="200"/>
      <c r="F111" s="182"/>
      <c r="G111" s="199"/>
      <c r="H111" s="200"/>
    </row>
    <row r="112" spans="1:8" ht="12.75">
      <c r="A112" s="182"/>
      <c r="B112" s="199"/>
      <c r="C112" s="200"/>
      <c r="F112" s="182"/>
      <c r="G112" s="199"/>
      <c r="H112" s="200"/>
    </row>
    <row r="113" spans="1:8" ht="12.75">
      <c r="A113" s="182"/>
      <c r="B113" s="199"/>
      <c r="C113" s="200"/>
      <c r="F113" s="182"/>
      <c r="G113" s="199"/>
      <c r="H113" s="200"/>
    </row>
    <row r="114" spans="1:8" ht="12.75">
      <c r="A114" s="182"/>
      <c r="B114" s="199"/>
      <c r="C114" s="200"/>
      <c r="F114" s="182"/>
      <c r="G114" s="199"/>
      <c r="H114" s="200"/>
    </row>
    <row r="115" spans="1:8" ht="12.75">
      <c r="A115" s="182"/>
      <c r="B115" s="199"/>
      <c r="C115" s="200"/>
      <c r="F115" s="182"/>
      <c r="G115" s="199"/>
      <c r="H115" s="200"/>
    </row>
    <row r="116" spans="1:8" ht="12.75">
      <c r="A116" s="182"/>
      <c r="B116" s="199"/>
      <c r="C116" s="200"/>
      <c r="F116" s="182"/>
      <c r="G116" s="199"/>
      <c r="H116" s="200"/>
    </row>
    <row r="117" spans="1:8" ht="12.75">
      <c r="A117" s="182"/>
      <c r="B117" s="199"/>
      <c r="C117" s="200"/>
      <c r="F117" s="182"/>
      <c r="G117" s="199"/>
      <c r="H117" s="200"/>
    </row>
    <row r="118" spans="1:8" ht="13.5" thickBot="1">
      <c r="A118" s="182"/>
      <c r="B118" s="199"/>
      <c r="C118" s="200"/>
      <c r="F118" s="182"/>
      <c r="G118" s="199"/>
      <c r="H118" s="200"/>
    </row>
    <row r="119" spans="1:8" s="178" customFormat="1" ht="15.75" thickBot="1">
      <c r="A119" s="179" t="str">
        <f>A$1</f>
        <v>Dépouillement du scrutin du 19 octobre 2010 </v>
      </c>
      <c r="B119" s="173"/>
      <c r="C119" s="173"/>
      <c r="D119" s="173"/>
      <c r="E119" s="180" t="str">
        <f>E$1</f>
        <v>Résultats sur</v>
      </c>
      <c r="F119" s="175">
        <f>'50 DDPP'!U77</f>
        <v>50</v>
      </c>
      <c r="G119" s="173" t="str">
        <f>'50 DDPP'!V77</f>
        <v>DDPP</v>
      </c>
      <c r="H119" s="181"/>
    </row>
    <row r="120" ht="6" customHeight="1"/>
    <row r="121" spans="1:8" ht="12.75">
      <c r="A121" s="159" t="str">
        <f>$A$3</f>
        <v>Voix</v>
      </c>
      <c r="B121" s="160" t="str">
        <f>$B$3</f>
        <v>Nb</v>
      </c>
      <c r="C121" s="166" t="str">
        <f>$C$3</f>
        <v>%</v>
      </c>
      <c r="F121" s="163" t="str">
        <f>F$3</f>
        <v>Sièges</v>
      </c>
      <c r="G121" s="167" t="str">
        <f>G$3</f>
        <v>Nb</v>
      </c>
      <c r="H121" s="167" t="str">
        <f>H$3</f>
        <v>%</v>
      </c>
    </row>
    <row r="122" spans="1:8" ht="12.75">
      <c r="A122" s="115" t="str">
        <f>'50 DDPP'!B81</f>
        <v>Inscrits</v>
      </c>
      <c r="B122" s="116">
        <f>'50 DDPP'!C81</f>
        <v>4650</v>
      </c>
      <c r="C122" s="165"/>
      <c r="F122" s="168" t="str">
        <f>F$4</f>
        <v>Total à attribuer</v>
      </c>
      <c r="G122" s="116">
        <f>'50 DDPP'!K81</f>
        <v>272</v>
      </c>
      <c r="H122" s="115"/>
    </row>
    <row r="123" spans="1:8" ht="12.75">
      <c r="A123" s="115" t="str">
        <f>'50 DDPP'!B82</f>
        <v>Votants</v>
      </c>
      <c r="B123" s="116">
        <f>'50 DDPP'!C82</f>
        <v>3817</v>
      </c>
      <c r="C123" s="165">
        <f>'50 DDPP'!E82</f>
        <v>0.8208602150537634</v>
      </c>
      <c r="F123" s="115"/>
      <c r="G123" s="116"/>
      <c r="H123" s="115"/>
    </row>
    <row r="124" spans="1:8" ht="12.75">
      <c r="A124" s="115" t="str">
        <f>'50 DDPP'!B83</f>
        <v>Exprimés</v>
      </c>
      <c r="B124" s="116">
        <f>'50 DDPP'!C83</f>
        <v>3667</v>
      </c>
      <c r="C124" s="165">
        <f>'50 DDPP'!E83</f>
        <v>0.7886021505376344</v>
      </c>
      <c r="F124" s="115"/>
      <c r="G124" s="116"/>
      <c r="H124" s="165"/>
    </row>
    <row r="125" spans="1:8" ht="12.75">
      <c r="A125" s="115" t="str">
        <f>'50 DDPP'!B84</f>
        <v>CFE-CGC</v>
      </c>
      <c r="B125" s="116">
        <f>'50 DDPP'!C84</f>
        <v>75</v>
      </c>
      <c r="C125" s="165">
        <f>'50 DDPP'!E84</f>
        <v>0.020452686119443685</v>
      </c>
      <c r="F125" s="115" t="str">
        <f>F$7</f>
        <v>CFE-CGC</v>
      </c>
      <c r="G125" s="116">
        <f>'50 DDPP'!K84</f>
        <v>0</v>
      </c>
      <c r="H125" s="165">
        <f>'50 DDPP'!M84</f>
        <v>0</v>
      </c>
    </row>
    <row r="126" spans="1:8" ht="12.75">
      <c r="A126" s="115" t="str">
        <f>'50 DDPP'!B85</f>
        <v>CFDT</v>
      </c>
      <c r="B126" s="116">
        <f>'50 DDPP'!C85</f>
        <v>505</v>
      </c>
      <c r="C126" s="165">
        <f>'50 DDPP'!E85</f>
        <v>0.13771475320425416</v>
      </c>
      <c r="F126" s="115" t="str">
        <f>F$8</f>
        <v>CFDT</v>
      </c>
      <c r="G126" s="116">
        <f>'50 DDPP'!K85</f>
        <v>37</v>
      </c>
      <c r="H126" s="165">
        <f>'50 DDPP'!M85</f>
        <v>0.13602941176470587</v>
      </c>
    </row>
    <row r="127" spans="1:8" ht="12.75">
      <c r="A127" s="115" t="str">
        <f>'50 DDPP'!B86</f>
        <v>CFTC</v>
      </c>
      <c r="B127" s="116">
        <f>'50 DDPP'!C86</f>
        <v>69</v>
      </c>
      <c r="C127" s="165">
        <f>'50 DDPP'!E86</f>
        <v>0.018816471229888193</v>
      </c>
      <c r="F127" s="115" t="str">
        <f>F$9</f>
        <v>CFTC</v>
      </c>
      <c r="G127" s="116">
        <f>'50 DDPP'!K86</f>
        <v>2</v>
      </c>
      <c r="H127" s="165">
        <f>'50 DDPP'!M86</f>
        <v>0.007352941176470588</v>
      </c>
    </row>
    <row r="128" spans="1:8" ht="12.75">
      <c r="A128" s="115" t="str">
        <f>'50 DDPP'!B87</f>
        <v>CGT</v>
      </c>
      <c r="B128" s="116">
        <f>'50 DDPP'!C87</f>
        <v>599</v>
      </c>
      <c r="C128" s="165">
        <f>'50 DDPP'!E87</f>
        <v>0.16334878647395693</v>
      </c>
      <c r="F128" s="115" t="str">
        <f>F$10</f>
        <v>CGT</v>
      </c>
      <c r="G128" s="116">
        <f>'50 DDPP'!K87</f>
        <v>55</v>
      </c>
      <c r="H128" s="165">
        <f>'50 DDPP'!M87</f>
        <v>0.20220588235294118</v>
      </c>
    </row>
    <row r="129" spans="1:8" ht="12.75">
      <c r="A129" s="115" t="str">
        <f>'50 DDPP'!B88</f>
        <v>FO</v>
      </c>
      <c r="B129" s="116">
        <f>'50 DDPP'!C88</f>
        <v>1014</v>
      </c>
      <c r="C129" s="165">
        <f>'50 DDPP'!E88</f>
        <v>0.27652031633487867</v>
      </c>
      <c r="F129" s="115" t="str">
        <f>F$11</f>
        <v>FO</v>
      </c>
      <c r="G129" s="116">
        <f>'50 DDPP'!K88</f>
        <v>97</v>
      </c>
      <c r="H129" s="165">
        <f>'50 DDPP'!M88</f>
        <v>0.35661764705882354</v>
      </c>
    </row>
    <row r="130" spans="1:8" ht="12.75">
      <c r="A130" s="115" t="str">
        <f>'50 DDPP'!B89</f>
        <v>FSU</v>
      </c>
      <c r="B130" s="116">
        <f>'50 DDPP'!C89</f>
        <v>290</v>
      </c>
      <c r="C130" s="165">
        <f>'50 DDPP'!E89</f>
        <v>0.07908371966184892</v>
      </c>
      <c r="F130" s="115" t="str">
        <f>F$12</f>
        <v>FSU</v>
      </c>
      <c r="G130" s="116">
        <f>'50 DDPP'!K89</f>
        <v>14</v>
      </c>
      <c r="H130" s="165">
        <f>'50 DDPP'!M89</f>
        <v>0.051470588235294115</v>
      </c>
    </row>
    <row r="131" spans="1:8" ht="12.75">
      <c r="A131" s="115" t="str">
        <f>'50 DDPP'!B90</f>
        <v>SOLIDAIRES </v>
      </c>
      <c r="B131" s="116">
        <f>'50 DDPP'!C90</f>
        <v>508</v>
      </c>
      <c r="C131" s="165">
        <f>'50 DDPP'!E90</f>
        <v>0.13853286064903192</v>
      </c>
      <c r="F131" s="115" t="str">
        <f>F$13</f>
        <v>SOLIDAIRES</v>
      </c>
      <c r="G131" s="116">
        <f>'50 DDPP'!K90</f>
        <v>37</v>
      </c>
      <c r="H131" s="165">
        <f>'50 DDPP'!M90</f>
        <v>0.13602941176470587</v>
      </c>
    </row>
    <row r="132" spans="1:8" ht="12.75">
      <c r="A132" s="115" t="str">
        <f>'50 DDPP'!B91</f>
        <v>UNSA</v>
      </c>
      <c r="B132" s="116">
        <f>'50 DDPP'!C91</f>
        <v>290</v>
      </c>
      <c r="C132" s="165">
        <f>'50 DDPP'!E91</f>
        <v>0.07908371966184892</v>
      </c>
      <c r="F132" s="115" t="str">
        <f>F$14</f>
        <v>UNSA</v>
      </c>
      <c r="G132" s="116">
        <f>'50 DDPP'!K91</f>
        <v>17</v>
      </c>
      <c r="H132" s="165">
        <f>'50 DDPP'!M91</f>
        <v>0.0625</v>
      </c>
    </row>
    <row r="133" spans="1:8" ht="12.75">
      <c r="A133" s="115" t="str">
        <f>'50 DDPP'!B92</f>
        <v>Total autres OS</v>
      </c>
      <c r="B133" s="116">
        <f>'50 DDPP'!C92</f>
        <v>317</v>
      </c>
      <c r="C133" s="165">
        <f>'50 DDPP'!E92</f>
        <v>0.08644668666484866</v>
      </c>
      <c r="F133" s="115" t="str">
        <f>F$15</f>
        <v>Total autres OS</v>
      </c>
      <c r="G133" s="116">
        <f>'50 DDPP'!K92</f>
        <v>13</v>
      </c>
      <c r="H133" s="165">
        <f>'50 DDPP'!M92</f>
        <v>0.04779411764705882</v>
      </c>
    </row>
    <row r="134" spans="1:8" ht="12.75">
      <c r="A134" s="115" t="str">
        <f>'50 DDPP'!B93</f>
        <v>Total général </v>
      </c>
      <c r="B134" s="116">
        <f>'50 DDPP'!C93</f>
        <v>3667</v>
      </c>
      <c r="C134" s="165">
        <f>'50 DDPP'!E93</f>
        <v>1</v>
      </c>
      <c r="F134" s="115" t="str">
        <f>F$16</f>
        <v>Total général </v>
      </c>
      <c r="G134" s="116">
        <f>'50 DDPP'!K93</f>
        <v>272</v>
      </c>
      <c r="H134" s="165">
        <f>'50 DDPP'!M93</f>
        <v>1</v>
      </c>
    </row>
    <row r="177" ht="13.5" thickBot="1"/>
    <row r="178" spans="1:8" s="178" customFormat="1" ht="15.75" thickBot="1">
      <c r="A178" s="179" t="str">
        <f>A$1</f>
        <v>Dépouillement du scrutin du 19 octobre 2010 </v>
      </c>
      <c r="B178" s="173"/>
      <c r="C178" s="173"/>
      <c r="D178" s="173"/>
      <c r="E178" s="180" t="str">
        <f>E$1</f>
        <v>Résultats sur</v>
      </c>
      <c r="F178" s="175">
        <f>'46 DDCSPP'!U73</f>
        <v>46</v>
      </c>
      <c r="G178" s="173" t="str">
        <f>'46 DDCSPP'!V73</f>
        <v>DDCSPP</v>
      </c>
      <c r="H178" s="181"/>
    </row>
    <row r="179" ht="4.5" customHeight="1"/>
    <row r="180" spans="1:8" ht="12.75">
      <c r="A180" s="159" t="str">
        <f>$A$3</f>
        <v>Voix</v>
      </c>
      <c r="B180" s="160" t="str">
        <f>$B$3</f>
        <v>Nb</v>
      </c>
      <c r="C180" s="166" t="str">
        <f>$C$3</f>
        <v>%</v>
      </c>
      <c r="F180" s="163" t="str">
        <f>F$3</f>
        <v>Sièges</v>
      </c>
      <c r="G180" s="167" t="str">
        <f>G$3</f>
        <v>Nb</v>
      </c>
      <c r="H180" s="167" t="str">
        <f>H$3</f>
        <v>%</v>
      </c>
    </row>
    <row r="181" spans="1:8" ht="12.75">
      <c r="A181" s="115" t="str">
        <f>A$4</f>
        <v>Inscrits</v>
      </c>
      <c r="B181" s="116">
        <f>'46 DDCSPP'!C77</f>
        <v>4013</v>
      </c>
      <c r="C181" s="115"/>
      <c r="F181" s="168" t="str">
        <f>F$4</f>
        <v>Total à attribuer</v>
      </c>
      <c r="G181" s="116">
        <f>'46 DDCSPP'!K77</f>
        <v>258</v>
      </c>
      <c r="H181" s="115"/>
    </row>
    <row r="182" spans="1:8" ht="12.75">
      <c r="A182" s="115" t="str">
        <f>A$5</f>
        <v>Votants</v>
      </c>
      <c r="B182" s="116">
        <f>'46 DDCSPP'!C78</f>
        <v>3285</v>
      </c>
      <c r="C182" s="165">
        <f>'46 DDCSPP'!E78</f>
        <v>0.8185895838524795</v>
      </c>
      <c r="F182" s="115"/>
      <c r="G182" s="116"/>
      <c r="H182" s="115"/>
    </row>
    <row r="183" spans="1:8" ht="12.75">
      <c r="A183" s="115" t="str">
        <f>A$6</f>
        <v>Exprimés</v>
      </c>
      <c r="B183" s="116">
        <f>'46 DDCSPP'!C79</f>
        <v>3164</v>
      </c>
      <c r="C183" s="165">
        <f>'46 DDCSPP'!E79</f>
        <v>0.7884375778719163</v>
      </c>
      <c r="F183" s="115"/>
      <c r="G183" s="116"/>
      <c r="H183" s="115"/>
    </row>
    <row r="184" spans="1:8" ht="12.75">
      <c r="A184" s="115" t="str">
        <f>A$7</f>
        <v>CFE-CGC</v>
      </c>
      <c r="B184" s="116">
        <f>'46 DDCSPP'!C80</f>
        <v>47</v>
      </c>
      <c r="C184" s="165">
        <f>'46 DDCSPP'!E80</f>
        <v>0.014854614412136535</v>
      </c>
      <c r="F184" s="115" t="str">
        <f>F$7</f>
        <v>CFE-CGC</v>
      </c>
      <c r="G184" s="116">
        <f>'46 DDCSPP'!K80</f>
        <v>0</v>
      </c>
      <c r="H184" s="165">
        <f>'46 DDCSPP'!M80</f>
        <v>0</v>
      </c>
    </row>
    <row r="185" spans="1:8" ht="12.75">
      <c r="A185" s="115" t="str">
        <f>A$8</f>
        <v>CFDT</v>
      </c>
      <c r="B185" s="116">
        <f>'46 DDCSPP'!C81</f>
        <v>346</v>
      </c>
      <c r="C185" s="165">
        <f>'46 DDCSPP'!E81</f>
        <v>0.10935524652338811</v>
      </c>
      <c r="F185" s="115" t="str">
        <f>F$8</f>
        <v>CFDT</v>
      </c>
      <c r="G185" s="116">
        <f>'46 DDCSPP'!K81</f>
        <v>26</v>
      </c>
      <c r="H185" s="165">
        <f>'46 DDCSPP'!M81</f>
        <v>0.10077519379844961</v>
      </c>
    </row>
    <row r="186" spans="1:8" ht="12.75">
      <c r="A186" s="115" t="str">
        <f>A$9</f>
        <v>CFTC</v>
      </c>
      <c r="B186" s="116">
        <f>'46 DDCSPP'!C82</f>
        <v>50</v>
      </c>
      <c r="C186" s="165">
        <f>'46 DDCSPP'!E82</f>
        <v>0.01580278128950695</v>
      </c>
      <c r="F186" s="115" t="str">
        <f>F$9</f>
        <v>CFTC</v>
      </c>
      <c r="G186" s="116">
        <f>'46 DDCSPP'!K82</f>
        <v>0</v>
      </c>
      <c r="H186" s="165">
        <f>'46 DDCSPP'!M82</f>
        <v>0</v>
      </c>
    </row>
    <row r="187" spans="1:8" ht="12.75">
      <c r="A187" s="115" t="str">
        <f>A$10</f>
        <v>CGT</v>
      </c>
      <c r="B187" s="116">
        <f>'46 DDCSPP'!C83</f>
        <v>400</v>
      </c>
      <c r="C187" s="165">
        <f>'46 DDCSPP'!E83</f>
        <v>0.1264222503160556</v>
      </c>
      <c r="F187" s="115" t="str">
        <f>F$10</f>
        <v>CGT</v>
      </c>
      <c r="G187" s="116">
        <f>'46 DDCSPP'!K83</f>
        <v>30</v>
      </c>
      <c r="H187" s="165">
        <f>'46 DDCSPP'!M83</f>
        <v>0.11627906976744186</v>
      </c>
    </row>
    <row r="188" spans="1:8" ht="12.75">
      <c r="A188" s="115" t="str">
        <f>A$11</f>
        <v>FO</v>
      </c>
      <c r="B188" s="116">
        <f>'46 DDCSPP'!C84</f>
        <v>855</v>
      </c>
      <c r="C188" s="165">
        <f>'46 DDCSPP'!E84</f>
        <v>0.2702275600505689</v>
      </c>
      <c r="F188" s="115" t="str">
        <f>F$11</f>
        <v>FO</v>
      </c>
      <c r="G188" s="116">
        <f>'46 DDCSPP'!K84</f>
        <v>88</v>
      </c>
      <c r="H188" s="165">
        <f>'46 DDCSPP'!M84</f>
        <v>0.34108527131782945</v>
      </c>
    </row>
    <row r="189" spans="1:8" ht="12.75">
      <c r="A189" s="115" t="str">
        <f>A$12</f>
        <v>FSU</v>
      </c>
      <c r="B189" s="116">
        <f>'46 DDCSPP'!C85</f>
        <v>348</v>
      </c>
      <c r="C189" s="165">
        <f>'46 DDCSPP'!E85</f>
        <v>0.10998735777496839</v>
      </c>
      <c r="F189" s="115" t="str">
        <f>F$12</f>
        <v>FSU</v>
      </c>
      <c r="G189" s="116">
        <f>'46 DDCSPP'!K85</f>
        <v>19</v>
      </c>
      <c r="H189" s="165">
        <f>'46 DDCSPP'!M85</f>
        <v>0.07364341085271318</v>
      </c>
    </row>
    <row r="190" spans="1:8" ht="12.75">
      <c r="A190" s="115" t="str">
        <f>A$13</f>
        <v>SOLIDAIRES</v>
      </c>
      <c r="B190" s="116">
        <f>'46 DDCSPP'!C86</f>
        <v>222</v>
      </c>
      <c r="C190" s="165">
        <f>'46 DDCSPP'!E86</f>
        <v>0.07016434892541087</v>
      </c>
      <c r="F190" s="115" t="str">
        <f>F$13</f>
        <v>SOLIDAIRES</v>
      </c>
      <c r="G190" s="116">
        <f>'46 DDCSPP'!K86</f>
        <v>10</v>
      </c>
      <c r="H190" s="165">
        <f>'46 DDCSPP'!M86</f>
        <v>0.03875968992248062</v>
      </c>
    </row>
    <row r="191" spans="1:8" ht="12.75">
      <c r="A191" s="115" t="str">
        <f>A$14</f>
        <v>UNSA</v>
      </c>
      <c r="B191" s="116">
        <f>'46 DDCSPP'!C87</f>
        <v>617</v>
      </c>
      <c r="C191" s="165">
        <f>'46 DDCSPP'!E87</f>
        <v>0.1950063211125158</v>
      </c>
      <c r="F191" s="115" t="str">
        <f>F$14</f>
        <v>UNSA</v>
      </c>
      <c r="G191" s="116">
        <f>'46 DDCSPP'!K87</f>
        <v>67</v>
      </c>
      <c r="H191" s="165">
        <f>'46 DDCSPP'!M87</f>
        <v>0.2596899224806202</v>
      </c>
    </row>
    <row r="192" spans="1:8" ht="12.75">
      <c r="A192" s="115" t="str">
        <f>A$15</f>
        <v>Total autres OS</v>
      </c>
      <c r="B192" s="116">
        <f>'46 DDCSPP'!C88</f>
        <v>279</v>
      </c>
      <c r="C192" s="165">
        <f>'46 DDCSPP'!E88</f>
        <v>0.0881795195954488</v>
      </c>
      <c r="F192" s="115" t="str">
        <f>F$15</f>
        <v>Total autres OS</v>
      </c>
      <c r="G192" s="116">
        <f>'46 DDCSPP'!K88</f>
        <v>18</v>
      </c>
      <c r="H192" s="165">
        <f>'46 DDCSPP'!M88</f>
        <v>0.06976744186046512</v>
      </c>
    </row>
    <row r="193" spans="1:8" ht="12.75">
      <c r="A193" s="115" t="str">
        <f>A$16</f>
        <v>Total général </v>
      </c>
      <c r="B193" s="116">
        <f>'46 DDCSPP'!C89</f>
        <v>3164</v>
      </c>
      <c r="C193" s="165">
        <f>'46 DDCSPP'!E89</f>
        <v>1</v>
      </c>
      <c r="F193" s="115" t="str">
        <f>F$16</f>
        <v>Total général </v>
      </c>
      <c r="G193" s="116">
        <f>'46 DDCSPP'!K89</f>
        <v>258</v>
      </c>
      <c r="H193" s="165">
        <f>'46 DDCSPP'!M89</f>
        <v>1</v>
      </c>
    </row>
    <row r="236" ht="13.5" thickBot="1"/>
    <row r="237" spans="1:8" s="178" customFormat="1" ht="15.75" thickBot="1">
      <c r="A237" s="179" t="str">
        <f>A$1</f>
        <v>Dépouillement du scrutin du 19 octobre 2010 </v>
      </c>
      <c r="B237" s="173"/>
      <c r="C237" s="173"/>
      <c r="D237" s="173"/>
      <c r="E237" s="180" t="str">
        <f>E$1</f>
        <v>Résultats sur</v>
      </c>
      <c r="F237" s="175">
        <f>'92 DDT-M'!U120</f>
        <v>92</v>
      </c>
      <c r="G237" s="173" t="str">
        <f>'92 DDT-M'!V120</f>
        <v>DDT et DDTM</v>
      </c>
      <c r="H237" s="181"/>
    </row>
    <row r="238" ht="5.25" customHeight="1"/>
    <row r="239" spans="1:8" ht="12.75">
      <c r="A239" s="159" t="str">
        <f>$A$3</f>
        <v>Voix</v>
      </c>
      <c r="B239" s="160" t="str">
        <f>$B$3</f>
        <v>Nb</v>
      </c>
      <c r="C239" s="166" t="str">
        <f>$C$3</f>
        <v>%</v>
      </c>
      <c r="F239" s="163" t="str">
        <f>F$3</f>
        <v>Sièges</v>
      </c>
      <c r="G239" s="167" t="str">
        <f>G$3</f>
        <v>Nb</v>
      </c>
      <c r="H239" s="167" t="str">
        <f>H$3</f>
        <v>%</v>
      </c>
    </row>
    <row r="240" spans="1:8" ht="12.75">
      <c r="A240" s="115" t="str">
        <f>A$4</f>
        <v>Inscrits</v>
      </c>
      <c r="B240" s="116">
        <f>'92 DDT-M'!C124</f>
        <v>31101</v>
      </c>
      <c r="C240" s="115"/>
      <c r="F240" s="168" t="str">
        <f>F$4</f>
        <v>Total à attribuer</v>
      </c>
      <c r="G240" s="116">
        <f>'92 DDT-M'!K124</f>
        <v>832</v>
      </c>
      <c r="H240" s="115"/>
    </row>
    <row r="241" spans="1:8" ht="12.75">
      <c r="A241" s="115" t="str">
        <f>A$5</f>
        <v>Votants</v>
      </c>
      <c r="B241" s="116">
        <f>'92 DDT-M'!C125</f>
        <v>22253</v>
      </c>
      <c r="C241" s="165">
        <f>'92 DDT-M'!E125</f>
        <v>0.7155075399504839</v>
      </c>
      <c r="F241" s="115"/>
      <c r="G241" s="116"/>
      <c r="H241" s="115"/>
    </row>
    <row r="242" spans="1:8" ht="12.75">
      <c r="A242" s="115" t="str">
        <f>A$6</f>
        <v>Exprimés</v>
      </c>
      <c r="B242" s="116">
        <f>'92 DDT-M'!C126</f>
        <v>21606</v>
      </c>
      <c r="C242" s="165">
        <f>'92 DDT-M'!E126</f>
        <v>0.6947043503424327</v>
      </c>
      <c r="F242" s="115"/>
      <c r="G242" s="116"/>
      <c r="H242" s="165"/>
    </row>
    <row r="243" spans="1:8" ht="12.75">
      <c r="A243" s="115" t="str">
        <f>A$7</f>
        <v>CFE-CGC</v>
      </c>
      <c r="B243" s="116">
        <f>'92 DDT-M'!C127</f>
        <v>207</v>
      </c>
      <c r="C243" s="165">
        <f>'92 DDT-M'!E127</f>
        <v>0.009580672035545681</v>
      </c>
      <c r="F243" s="115" t="str">
        <f>F$7</f>
        <v>CFE-CGC</v>
      </c>
      <c r="G243" s="116">
        <f>'92 DDT-M'!K127</f>
        <v>0</v>
      </c>
      <c r="H243" s="165">
        <f>'92 DDT-M'!M127</f>
        <v>0</v>
      </c>
    </row>
    <row r="244" spans="1:8" ht="12.75">
      <c r="A244" s="115" t="str">
        <f>A$8</f>
        <v>CFDT</v>
      </c>
      <c r="B244" s="116">
        <f>'92 DDT-M'!C128</f>
        <v>2975</v>
      </c>
      <c r="C244" s="165">
        <f>'92 DDT-M'!E128</f>
        <v>0.1376932333611034</v>
      </c>
      <c r="F244" s="115" t="str">
        <f>F$8</f>
        <v>CFDT</v>
      </c>
      <c r="G244" s="116">
        <f>'92 DDT-M'!K128</f>
        <v>103</v>
      </c>
      <c r="H244" s="165">
        <f>'92 DDT-M'!M128</f>
        <v>0.12379807692307693</v>
      </c>
    </row>
    <row r="245" spans="1:8" ht="12.75">
      <c r="A245" s="115" t="str">
        <f>A$9</f>
        <v>CFTC</v>
      </c>
      <c r="B245" s="116">
        <f>'92 DDT-M'!C129</f>
        <v>275</v>
      </c>
      <c r="C245" s="165">
        <f>'92 DDT-M'!E129</f>
        <v>0.01272794594094233</v>
      </c>
      <c r="F245" s="115" t="str">
        <f>F$9</f>
        <v>CFTC</v>
      </c>
      <c r="G245" s="116">
        <f>'92 DDT-M'!K129</f>
        <v>0</v>
      </c>
      <c r="H245" s="165">
        <f>'92 DDT-M'!M129</f>
        <v>0</v>
      </c>
    </row>
    <row r="246" spans="1:8" ht="12.75">
      <c r="A246" s="115" t="str">
        <f>A$10</f>
        <v>CGT</v>
      </c>
      <c r="B246" s="116">
        <f>'92 DDT-M'!C130</f>
        <v>7123</v>
      </c>
      <c r="C246" s="165">
        <f>'92 DDT-M'!E130</f>
        <v>0.329676941590299</v>
      </c>
      <c r="F246" s="115" t="str">
        <f>F$10</f>
        <v>CGT</v>
      </c>
      <c r="G246" s="116">
        <f>'92 DDT-M'!K130</f>
        <v>310</v>
      </c>
      <c r="H246" s="165">
        <f>'92 DDT-M'!M130</f>
        <v>0.37259615384615385</v>
      </c>
    </row>
    <row r="247" spans="1:8" ht="12.75">
      <c r="A247" s="115" t="str">
        <f>A$11</f>
        <v>FO</v>
      </c>
      <c r="B247" s="116">
        <f>'92 DDT-M'!C131</f>
        <v>5456</v>
      </c>
      <c r="C247" s="165">
        <f>'92 DDT-M'!E131</f>
        <v>0.25252244746829583</v>
      </c>
      <c r="F247" s="115" t="str">
        <f>F$11</f>
        <v>FO</v>
      </c>
      <c r="G247" s="116">
        <f>'92 DDT-M'!K131</f>
        <v>231</v>
      </c>
      <c r="H247" s="165">
        <f>'92 DDT-M'!M131</f>
        <v>0.2776442307692308</v>
      </c>
    </row>
    <row r="248" spans="1:8" ht="12.75">
      <c r="A248" s="115" t="str">
        <f>A$12</f>
        <v>FSU</v>
      </c>
      <c r="B248" s="116">
        <f>'92 DDT-M'!C132</f>
        <v>749</v>
      </c>
      <c r="C248" s="165">
        <f>'92 DDT-M'!E132</f>
        <v>0.03466629639914839</v>
      </c>
      <c r="F248" s="115" t="str">
        <f>F$12</f>
        <v>FSU</v>
      </c>
      <c r="G248" s="116">
        <f>'92 DDT-M'!K132</f>
        <v>12</v>
      </c>
      <c r="H248" s="165">
        <f>'92 DDT-M'!M132</f>
        <v>0.014423076923076924</v>
      </c>
    </row>
    <row r="249" spans="1:8" ht="12.75">
      <c r="A249" s="115" t="str">
        <f>A$13</f>
        <v>SOLIDAIRES</v>
      </c>
      <c r="B249" s="116">
        <f>'92 DDT-M'!C133</f>
        <v>679</v>
      </c>
      <c r="C249" s="165">
        <f>'92 DDT-M'!E133</f>
        <v>0.031426455614181247</v>
      </c>
      <c r="F249" s="115" t="str">
        <f>F$13</f>
        <v>SOLIDAIRES</v>
      </c>
      <c r="G249" s="116">
        <f>'92 DDT-M'!K133</f>
        <v>10</v>
      </c>
      <c r="H249" s="165">
        <f>'92 DDT-M'!M133</f>
        <v>0.01201923076923077</v>
      </c>
    </row>
    <row r="250" spans="1:8" ht="12.75">
      <c r="A250" s="115" t="str">
        <f>A$14</f>
        <v>UNSA</v>
      </c>
      <c r="B250" s="116">
        <f>'92 DDT-M'!C134</f>
        <v>4074</v>
      </c>
      <c r="C250" s="165">
        <f>'92 DDT-M'!E134</f>
        <v>0.18855873368508747</v>
      </c>
      <c r="F250" s="115" t="str">
        <f>F$14</f>
        <v>UNSA</v>
      </c>
      <c r="G250" s="116">
        <f>'92 DDT-M'!K134</f>
        <v>161</v>
      </c>
      <c r="H250" s="165">
        <f>'92 DDT-M'!M134</f>
        <v>0.1935096153846154</v>
      </c>
    </row>
    <row r="251" spans="1:8" ht="12.75">
      <c r="A251" s="115" t="str">
        <f>A$15</f>
        <v>Total autres OS</v>
      </c>
      <c r="B251" s="116">
        <f>'92 DDT-M'!C135</f>
        <v>68</v>
      </c>
      <c r="C251" s="165">
        <f>'92 DDT-M'!E135</f>
        <v>0.003147273905396649</v>
      </c>
      <c r="F251" s="115" t="str">
        <f>F$15</f>
        <v>Total autres OS</v>
      </c>
      <c r="G251" s="116">
        <f>'92 DDT-M'!K135</f>
        <v>5</v>
      </c>
      <c r="H251" s="165">
        <f>'92 DDT-M'!M135</f>
        <v>0.006009615384615385</v>
      </c>
    </row>
    <row r="252" spans="1:8" ht="12.75">
      <c r="A252" s="115" t="str">
        <f>A$16</f>
        <v>Total général </v>
      </c>
      <c r="B252" s="116">
        <f>'92 DDT-M'!C136</f>
        <v>21606</v>
      </c>
      <c r="C252" s="165">
        <f>'92 DDT-M'!E136</f>
        <v>0.9999999999999999</v>
      </c>
      <c r="F252" s="115" t="str">
        <f>F$16</f>
        <v>Total général </v>
      </c>
      <c r="G252" s="116">
        <f>'92 DDT-M'!K136</f>
        <v>832</v>
      </c>
      <c r="H252" s="165">
        <f>'92 DDT-M'!M136</f>
        <v>1</v>
      </c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4"/>
  <sheetViews>
    <sheetView workbookViewId="0" topLeftCell="A1">
      <selection activeCell="C12" sqref="C12"/>
    </sheetView>
  </sheetViews>
  <sheetFormatPr defaultColWidth="11.421875" defaultRowHeight="12.75"/>
  <cols>
    <col min="1" max="1" width="19.28125" style="114" customWidth="1"/>
    <col min="2" max="2" width="9.28125" style="114" customWidth="1"/>
    <col min="3" max="3" width="7.8515625" style="114" customWidth="1"/>
    <col min="4" max="4" width="14.57421875" style="114" customWidth="1"/>
    <col min="5" max="5" width="13.421875" style="114" customWidth="1"/>
    <col min="6" max="6" width="17.57421875" style="114" customWidth="1"/>
    <col min="7" max="7" width="8.00390625" style="114" customWidth="1"/>
    <col min="8" max="8" width="7.140625" style="114" customWidth="1"/>
    <col min="9" max="9" width="3.140625" style="114" customWidth="1"/>
    <col min="10" max="10" width="26.140625" style="114" customWidth="1"/>
    <col min="11" max="11" width="17.140625" style="114" customWidth="1"/>
    <col min="12" max="12" width="11.421875" style="114" customWidth="1"/>
    <col min="13" max="13" width="5.421875" style="114" customWidth="1"/>
    <col min="14" max="16384" width="11.421875" style="114" customWidth="1"/>
  </cols>
  <sheetData>
    <row r="1" spans="1:17" s="178" customFormat="1" ht="15.75" thickBot="1">
      <c r="A1" s="171" t="str">
        <f>'238 DDI'!I266</f>
        <v>Dépouillement du scrutin du 19 octobre 2010 </v>
      </c>
      <c r="B1" s="172"/>
      <c r="C1" s="172"/>
      <c r="D1" s="173"/>
      <c r="E1" s="174" t="s">
        <v>163</v>
      </c>
      <c r="F1" s="175">
        <f>'238 DDI'!C268</f>
        <v>238</v>
      </c>
      <c r="G1" s="173" t="str">
        <f>'238 DDI'!A268</f>
        <v>DDI</v>
      </c>
      <c r="H1" s="176"/>
      <c r="I1" s="177"/>
      <c r="J1" s="177"/>
      <c r="L1" s="177"/>
      <c r="M1" s="177"/>
      <c r="N1" s="177"/>
      <c r="O1" s="177"/>
      <c r="P1" s="177"/>
      <c r="Q1" s="177"/>
    </row>
    <row r="2" spans="1:15" ht="5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8" ht="12.75">
      <c r="A3" s="159" t="str">
        <f>'238 DDI'!C269</f>
        <v>Voix</v>
      </c>
      <c r="B3" s="160" t="s">
        <v>164</v>
      </c>
      <c r="C3" s="161" t="str">
        <f>'238 DDI'!E269</f>
        <v>%</v>
      </c>
      <c r="F3" s="163" t="str">
        <f>'238 DDI'!J270</f>
        <v>Sièges</v>
      </c>
      <c r="G3" s="160" t="s">
        <v>164</v>
      </c>
      <c r="H3" s="160" t="s">
        <v>50</v>
      </c>
    </row>
    <row r="4" spans="1:8" ht="12.75">
      <c r="A4" s="115" t="str">
        <f>'238 DDI'!B270</f>
        <v>Inscrits</v>
      </c>
      <c r="B4" s="162">
        <f>'238 DDI'!C270</f>
        <v>42974</v>
      </c>
      <c r="C4" s="115"/>
      <c r="F4" s="164" t="s">
        <v>165</v>
      </c>
      <c r="G4" s="162">
        <f>'238 DDI'!K270</f>
        <v>1608</v>
      </c>
      <c r="H4" s="115"/>
    </row>
    <row r="5" spans="1:8" ht="12.75">
      <c r="A5" s="115" t="str">
        <f>'238 DDI'!B271</f>
        <v>Votants</v>
      </c>
      <c r="B5" s="162">
        <f>'238 DDI'!C271</f>
        <v>32068</v>
      </c>
      <c r="C5" s="146">
        <f>'238 DDI'!E271</f>
        <v>0.7462186438311538</v>
      </c>
      <c r="F5" s="115"/>
      <c r="G5" s="115"/>
      <c r="H5" s="115"/>
    </row>
    <row r="6" spans="1:8" ht="12.75">
      <c r="A6" s="115" t="str">
        <f>'238 DDI'!B272</f>
        <v>Exprimés</v>
      </c>
      <c r="B6" s="162">
        <f>'238 DDI'!C272</f>
        <v>31081</v>
      </c>
      <c r="C6" s="146">
        <f>'238 DDI'!E272</f>
        <v>0.7232512682086844</v>
      </c>
      <c r="F6" s="115"/>
      <c r="G6" s="115"/>
      <c r="H6" s="115"/>
    </row>
    <row r="7" spans="1:8" ht="12.75">
      <c r="A7" s="115" t="str">
        <f>'238 DDI'!B273</f>
        <v>CFE-CGC</v>
      </c>
      <c r="B7" s="162">
        <f>'238 DDI'!C273</f>
        <v>362</v>
      </c>
      <c r="C7" s="146">
        <f>'238 DDI'!E273</f>
        <v>0.01164698690518323</v>
      </c>
      <c r="F7" s="115" t="str">
        <f>'238 DDI'!J273</f>
        <v>CFE-CGC</v>
      </c>
      <c r="G7" s="162">
        <f>'238 DDI'!K273</f>
        <v>0</v>
      </c>
      <c r="H7" s="146">
        <f>'238 DDI'!M273</f>
        <v>0</v>
      </c>
    </row>
    <row r="8" spans="1:8" ht="12.75">
      <c r="A8" s="115" t="str">
        <f>'238 DDI'!B274</f>
        <v>CFDT</v>
      </c>
      <c r="B8" s="162">
        <f>'238 DDI'!C274</f>
        <v>4236</v>
      </c>
      <c r="C8" s="146">
        <f>'238 DDI'!E274</f>
        <v>0.1362890511888292</v>
      </c>
      <c r="F8" s="115" t="str">
        <f>'238 DDI'!J274</f>
        <v>CFDT</v>
      </c>
      <c r="G8" s="162">
        <f>'238 DDI'!K274</f>
        <v>203</v>
      </c>
      <c r="H8" s="146">
        <f>'238 DDI'!M274</f>
        <v>0.12624378109452736</v>
      </c>
    </row>
    <row r="9" spans="1:8" ht="12.75">
      <c r="A9" s="115" t="str">
        <f>'238 DDI'!B275</f>
        <v>CFTC</v>
      </c>
      <c r="B9" s="162">
        <f>'238 DDI'!C275</f>
        <v>455</v>
      </c>
      <c r="C9" s="146">
        <f>'238 DDI'!E275</f>
        <v>0.014639168623918149</v>
      </c>
      <c r="F9" s="115" t="str">
        <f>'238 DDI'!J275</f>
        <v>CFTC</v>
      </c>
      <c r="G9" s="162">
        <f>'238 DDI'!K275</f>
        <v>3</v>
      </c>
      <c r="H9" s="146">
        <f>'238 DDI'!M275</f>
        <v>0.0018656716417910447</v>
      </c>
    </row>
    <row r="10" spans="1:8" ht="12.75">
      <c r="A10" s="115" t="str">
        <f>'238 DDI'!B276</f>
        <v>CGT</v>
      </c>
      <c r="B10" s="162">
        <f>'238 DDI'!C276</f>
        <v>8598</v>
      </c>
      <c r="C10" s="146">
        <f>'238 DDI'!E276</f>
        <v>0.27663202599658954</v>
      </c>
      <c r="F10" s="115" t="str">
        <f>'238 DDI'!J276</f>
        <v>CGT</v>
      </c>
      <c r="G10" s="162">
        <f>'238 DDI'!K276</f>
        <v>440</v>
      </c>
      <c r="H10" s="146">
        <f>'238 DDI'!M276</f>
        <v>0.2736318407960199</v>
      </c>
    </row>
    <row r="11" spans="1:8" ht="12.75">
      <c r="A11" s="115" t="str">
        <f>'238 DDI'!B277</f>
        <v>FO</v>
      </c>
      <c r="B11" s="162">
        <f>'238 DDI'!C277</f>
        <v>7730</v>
      </c>
      <c r="C11" s="146">
        <f>'238 DDI'!E277</f>
        <v>0.24870499662173032</v>
      </c>
      <c r="F11" s="115" t="str">
        <f>'238 DDI'!J277</f>
        <v>FO</v>
      </c>
      <c r="G11" s="162">
        <f>'238 DDI'!K277</f>
        <v>451</v>
      </c>
      <c r="H11" s="146">
        <f>'238 DDI'!M277</f>
        <v>0.2804726368159204</v>
      </c>
    </row>
    <row r="12" spans="1:8" ht="12.75">
      <c r="A12" s="115" t="str">
        <f>'238 DDI'!B278</f>
        <v>FSU</v>
      </c>
      <c r="B12" s="162">
        <f>'238 DDI'!C278</f>
        <v>1668</v>
      </c>
      <c r="C12" s="146">
        <f>'238 DDI'!E278</f>
        <v>0.053666226955374666</v>
      </c>
      <c r="F12" s="115" t="str">
        <f>'238 DDI'!J278</f>
        <v>FSU</v>
      </c>
      <c r="G12" s="162">
        <f>'238 DDI'!K278</f>
        <v>68</v>
      </c>
      <c r="H12" s="146">
        <f>'238 DDI'!M278</f>
        <v>0.04228855721393035</v>
      </c>
    </row>
    <row r="13" spans="1:8" ht="12.75">
      <c r="A13" s="115" t="str">
        <f>'238 DDI'!B279</f>
        <v>SOLIDAIRES</v>
      </c>
      <c r="B13" s="162">
        <f>'238 DDI'!C279</f>
        <v>1537</v>
      </c>
      <c r="C13" s="146">
        <f>'238 DDI'!E279</f>
        <v>0.049451433351565266</v>
      </c>
      <c r="F13" s="115" t="str">
        <f>'238 DDI'!J279</f>
        <v>SOLIDAIRES</v>
      </c>
      <c r="G13" s="162">
        <f>'238 DDI'!K279</f>
        <v>64</v>
      </c>
      <c r="H13" s="146">
        <f>'238 DDI'!M279</f>
        <v>0.03980099502487562</v>
      </c>
    </row>
    <row r="14" spans="1:8" ht="12.75">
      <c r="A14" s="115" t="str">
        <f>'238 DDI'!B280</f>
        <v>UNSA</v>
      </c>
      <c r="B14" s="162">
        <f>'238 DDI'!C280</f>
        <v>5831</v>
      </c>
      <c r="C14" s="146">
        <f>'238 DDI'!E280</f>
        <v>0.18760657636498182</v>
      </c>
      <c r="F14" s="115" t="str">
        <f>'238 DDI'!J280</f>
        <v>UNSA</v>
      </c>
      <c r="G14" s="162">
        <f>'238 DDI'!K280</f>
        <v>343</v>
      </c>
      <c r="H14" s="146">
        <f>'238 DDI'!M280</f>
        <v>0.21330845771144277</v>
      </c>
    </row>
    <row r="15" spans="1:8" ht="12.75">
      <c r="A15" s="115" t="str">
        <f>'238 DDI'!B281</f>
        <v>Total autres OS</v>
      </c>
      <c r="B15" s="162">
        <f>'238 DDI'!C281</f>
        <v>664</v>
      </c>
      <c r="C15" s="146">
        <f>'238 DDI'!E281</f>
        <v>0.021363533991827804</v>
      </c>
      <c r="F15" s="115" t="str">
        <f>'238 DDI'!J281</f>
        <v>Total autres OS</v>
      </c>
      <c r="G15" s="162">
        <f>'238 DDI'!K281</f>
        <v>36</v>
      </c>
      <c r="H15" s="146">
        <f>'238 DDI'!M281</f>
        <v>0.022388059701492536</v>
      </c>
    </row>
    <row r="16" spans="1:8" ht="12.75">
      <c r="A16" s="115" t="str">
        <f>'238 DDI'!B282</f>
        <v>Total général </v>
      </c>
      <c r="B16" s="162">
        <f>'238 DDI'!C282</f>
        <v>31081</v>
      </c>
      <c r="C16" s="146">
        <f>'238 DDI'!E282</f>
        <v>1</v>
      </c>
      <c r="F16" s="115" t="str">
        <f>'238 DDI'!J282</f>
        <v>Total général </v>
      </c>
      <c r="G16" s="162">
        <f>'238 DDI'!K282</f>
        <v>1608</v>
      </c>
      <c r="H16" s="146">
        <f>'238 DDI'!M282</f>
        <v>0.9999999999999999</v>
      </c>
    </row>
    <row r="17" spans="1:8" ht="5.25" customHeight="1">
      <c r="A17" s="182"/>
      <c r="B17" s="183"/>
      <c r="C17" s="184"/>
      <c r="F17" s="182"/>
      <c r="G17" s="183"/>
      <c r="H17" s="184"/>
    </row>
    <row r="18" spans="1:8" ht="12.75">
      <c r="A18" s="182"/>
      <c r="B18" s="183"/>
      <c r="C18" s="184"/>
      <c r="F18" s="182"/>
      <c r="G18" s="183"/>
      <c r="H18" s="184"/>
    </row>
    <row r="19" spans="1:8" ht="12.75">
      <c r="A19" s="182"/>
      <c r="B19" s="183"/>
      <c r="C19" s="184"/>
      <c r="F19" s="182"/>
      <c r="G19" s="183"/>
      <c r="H19" s="184"/>
    </row>
    <row r="20" spans="1:8" ht="12.75">
      <c r="A20" s="182"/>
      <c r="B20" s="183"/>
      <c r="C20" s="184"/>
      <c r="F20" s="182"/>
      <c r="G20" s="183"/>
      <c r="H20" s="184"/>
    </row>
    <row r="21" spans="1:8" ht="12.75">
      <c r="A21" s="182"/>
      <c r="B21" s="183"/>
      <c r="C21" s="184"/>
      <c r="F21" s="182"/>
      <c r="G21" s="183"/>
      <c r="H21" s="184"/>
    </row>
    <row r="22" spans="1:8" ht="12.75">
      <c r="A22" s="182"/>
      <c r="B22" s="183"/>
      <c r="C22" s="184"/>
      <c r="F22" s="182"/>
      <c r="G22" s="183"/>
      <c r="H22" s="184"/>
    </row>
    <row r="23" spans="1:8" ht="12.75">
      <c r="A23" s="182"/>
      <c r="B23" s="183"/>
      <c r="C23" s="184"/>
      <c r="F23" s="182"/>
      <c r="G23" s="183"/>
      <c r="H23" s="184"/>
    </row>
    <row r="24" spans="1:8" ht="12.75">
      <c r="A24" s="182"/>
      <c r="B24" s="183"/>
      <c r="C24" s="184"/>
      <c r="F24" s="182"/>
      <c r="G24" s="183"/>
      <c r="H24" s="184"/>
    </row>
    <row r="25" spans="1:8" ht="12.75">
      <c r="A25" s="182"/>
      <c r="B25" s="183"/>
      <c r="C25" s="184"/>
      <c r="F25" s="182"/>
      <c r="G25" s="183"/>
      <c r="H25" s="184"/>
    </row>
    <row r="26" spans="1:8" ht="12.75">
      <c r="A26" s="182"/>
      <c r="B26" s="183"/>
      <c r="C26" s="184"/>
      <c r="F26" s="182"/>
      <c r="G26" s="183"/>
      <c r="H26" s="184"/>
    </row>
    <row r="27" spans="1:8" ht="12.75">
      <c r="A27" s="182"/>
      <c r="B27" s="183"/>
      <c r="C27" s="184"/>
      <c r="F27" s="182"/>
      <c r="G27" s="183"/>
      <c r="H27" s="184"/>
    </row>
    <row r="28" spans="1:8" ht="12.75">
      <c r="A28" s="182"/>
      <c r="B28" s="183"/>
      <c r="C28" s="184"/>
      <c r="F28" s="182"/>
      <c r="G28" s="183"/>
      <c r="H28" s="184"/>
    </row>
    <row r="29" spans="1:8" ht="12.75">
      <c r="A29" s="182"/>
      <c r="B29" s="183"/>
      <c r="C29" s="184"/>
      <c r="F29" s="182"/>
      <c r="G29" s="183"/>
      <c r="H29" s="184"/>
    </row>
    <row r="30" spans="1:8" ht="12.75">
      <c r="A30" s="182"/>
      <c r="B30" s="183"/>
      <c r="C30" s="184"/>
      <c r="F30" s="182"/>
      <c r="G30" s="183"/>
      <c r="H30" s="184"/>
    </row>
    <row r="31" spans="1:8" ht="12.75">
      <c r="A31" s="182"/>
      <c r="B31" s="183"/>
      <c r="C31" s="184"/>
      <c r="F31" s="182"/>
      <c r="G31" s="183"/>
      <c r="H31" s="184"/>
    </row>
    <row r="32" spans="1:8" ht="12.75">
      <c r="A32" s="182"/>
      <c r="B32" s="183"/>
      <c r="C32" s="184"/>
      <c r="F32" s="182"/>
      <c r="G32" s="183"/>
      <c r="H32" s="184"/>
    </row>
    <row r="33" spans="1:8" ht="12.75">
      <c r="A33" s="182"/>
      <c r="B33" s="183"/>
      <c r="C33" s="184"/>
      <c r="F33" s="182"/>
      <c r="G33" s="183"/>
      <c r="H33" s="184"/>
    </row>
    <row r="34" spans="1:8" ht="12.75">
      <c r="A34" s="182"/>
      <c r="B34" s="183"/>
      <c r="C34" s="184"/>
      <c r="F34" s="182"/>
      <c r="G34" s="183"/>
      <c r="H34" s="184"/>
    </row>
    <row r="35" spans="1:8" ht="12.75">
      <c r="A35" s="182"/>
      <c r="B35" s="183"/>
      <c r="C35" s="184"/>
      <c r="F35" s="182"/>
      <c r="G35" s="183"/>
      <c r="H35" s="184"/>
    </row>
    <row r="36" spans="1:8" ht="12.75">
      <c r="A36" s="182"/>
      <c r="B36" s="183"/>
      <c r="C36" s="184"/>
      <c r="F36" s="182"/>
      <c r="G36" s="183"/>
      <c r="H36" s="184"/>
    </row>
    <row r="37" spans="1:8" ht="12.75">
      <c r="A37" s="182"/>
      <c r="B37" s="183"/>
      <c r="C37" s="184"/>
      <c r="F37" s="182"/>
      <c r="G37" s="183"/>
      <c r="H37" s="184"/>
    </row>
    <row r="38" spans="1:8" ht="12.75">
      <c r="A38" s="182"/>
      <c r="B38" s="183"/>
      <c r="C38" s="184"/>
      <c r="F38" s="182"/>
      <c r="G38" s="183"/>
      <c r="H38" s="184"/>
    </row>
    <row r="39" spans="1:8" ht="12.75">
      <c r="A39" s="182"/>
      <c r="B39" s="183"/>
      <c r="C39" s="184"/>
      <c r="F39" s="182"/>
      <c r="G39" s="183"/>
      <c r="H39" s="184"/>
    </row>
    <row r="40" spans="1:8" ht="12.75">
      <c r="A40" s="182"/>
      <c r="B40" s="183"/>
      <c r="C40" s="184"/>
      <c r="F40" s="182"/>
      <c r="G40" s="183"/>
      <c r="H40" s="184"/>
    </row>
    <row r="41" spans="1:8" ht="12.75">
      <c r="A41" s="182"/>
      <c r="B41" s="183"/>
      <c r="C41" s="184"/>
      <c r="F41" s="182"/>
      <c r="G41" s="183"/>
      <c r="H41" s="184"/>
    </row>
    <row r="42" spans="1:8" ht="12.75">
      <c r="A42" s="182"/>
      <c r="B42" s="183"/>
      <c r="C42" s="184"/>
      <c r="F42" s="182"/>
      <c r="G42" s="183"/>
      <c r="H42" s="184"/>
    </row>
    <row r="43" spans="1:8" ht="12.75">
      <c r="A43" s="182"/>
      <c r="B43" s="183"/>
      <c r="C43" s="184"/>
      <c r="F43" s="182"/>
      <c r="G43" s="183"/>
      <c r="H43" s="184"/>
    </row>
    <row r="44" spans="1:8" ht="12.75">
      <c r="A44" s="182"/>
      <c r="B44" s="183"/>
      <c r="C44" s="184"/>
      <c r="F44" s="182"/>
      <c r="G44" s="183"/>
      <c r="H44" s="184"/>
    </row>
    <row r="45" spans="1:8" ht="12.75">
      <c r="A45" s="182"/>
      <c r="B45" s="183"/>
      <c r="C45" s="184"/>
      <c r="F45" s="182"/>
      <c r="G45" s="183"/>
      <c r="H45" s="184"/>
    </row>
    <row r="46" spans="1:8" ht="12.75">
      <c r="A46" s="182"/>
      <c r="B46" s="183"/>
      <c r="C46" s="184"/>
      <c r="F46" s="182"/>
      <c r="G46" s="183"/>
      <c r="H46" s="184"/>
    </row>
    <row r="47" spans="1:8" ht="12.75">
      <c r="A47" s="182"/>
      <c r="B47" s="183"/>
      <c r="C47" s="184"/>
      <c r="F47" s="182"/>
      <c r="G47" s="183"/>
      <c r="H47" s="184"/>
    </row>
    <row r="48" spans="1:8" ht="12.75">
      <c r="A48" s="182"/>
      <c r="B48" s="183"/>
      <c r="C48" s="184"/>
      <c r="F48" s="182"/>
      <c r="G48" s="183"/>
      <c r="H48" s="184"/>
    </row>
    <row r="49" spans="1:8" ht="12.75">
      <c r="A49" s="182"/>
      <c r="B49" s="183"/>
      <c r="C49" s="184"/>
      <c r="F49" s="182"/>
      <c r="G49" s="183"/>
      <c r="H49" s="184"/>
    </row>
    <row r="50" spans="1:8" ht="12.75">
      <c r="A50" s="182"/>
      <c r="B50" s="183"/>
      <c r="C50" s="184"/>
      <c r="F50" s="182"/>
      <c r="G50" s="183"/>
      <c r="H50" s="184"/>
    </row>
    <row r="51" spans="1:8" ht="12.75">
      <c r="A51" s="182"/>
      <c r="B51" s="183"/>
      <c r="C51" s="184"/>
      <c r="F51" s="182"/>
      <c r="G51" s="183"/>
      <c r="H51" s="184"/>
    </row>
    <row r="52" spans="1:8" ht="12.75">
      <c r="A52" s="182"/>
      <c r="B52" s="183"/>
      <c r="C52" s="184"/>
      <c r="F52" s="182"/>
      <c r="G52" s="183"/>
      <c r="H52" s="184"/>
    </row>
    <row r="53" spans="1:8" ht="12.75">
      <c r="A53" s="182"/>
      <c r="B53" s="183"/>
      <c r="C53" s="184"/>
      <c r="F53" s="182"/>
      <c r="G53" s="183"/>
      <c r="H53" s="184"/>
    </row>
    <row r="54" spans="1:8" ht="12.75">
      <c r="A54" s="182"/>
      <c r="B54" s="183"/>
      <c r="C54" s="184"/>
      <c r="F54" s="182"/>
      <c r="G54" s="183"/>
      <c r="H54" s="184"/>
    </row>
    <row r="55" spans="1:8" ht="12.75">
      <c r="A55" s="182"/>
      <c r="B55" s="183"/>
      <c r="C55" s="184"/>
      <c r="F55" s="182"/>
      <c r="G55" s="183"/>
      <c r="H55" s="184"/>
    </row>
    <row r="56" spans="1:8" ht="12.75">
      <c r="A56" s="182"/>
      <c r="B56" s="183"/>
      <c r="C56" s="184"/>
      <c r="F56" s="182"/>
      <c r="G56" s="183"/>
      <c r="H56" s="184"/>
    </row>
    <row r="57" spans="1:8" ht="12.75">
      <c r="A57" s="182"/>
      <c r="B57" s="183"/>
      <c r="C57" s="184"/>
      <c r="F57" s="182"/>
      <c r="G57" s="183"/>
      <c r="H57" s="184"/>
    </row>
    <row r="58" spans="1:8" ht="12.75">
      <c r="A58" s="182"/>
      <c r="B58" s="183"/>
      <c r="C58" s="184"/>
      <c r="F58" s="182"/>
      <c r="G58" s="183"/>
      <c r="H58" s="184"/>
    </row>
    <row r="59" spans="1:8" ht="12.75">
      <c r="A59" s="182"/>
      <c r="B59" s="183"/>
      <c r="C59" s="184"/>
      <c r="F59" s="182"/>
      <c r="G59" s="183"/>
      <c r="H59" s="184"/>
    </row>
    <row r="60" spans="1:8" ht="12.75">
      <c r="A60"/>
      <c r="B60"/>
      <c r="C60"/>
      <c r="D60"/>
      <c r="E60"/>
      <c r="F60"/>
      <c r="G60"/>
      <c r="H60"/>
    </row>
    <row r="61" spans="1:8" s="178" customFormat="1" ht="14.25">
      <c r="A61"/>
      <c r="B61"/>
      <c r="C61"/>
      <c r="D61"/>
      <c r="E61"/>
      <c r="F61"/>
      <c r="G61"/>
      <c r="H61"/>
    </row>
    <row r="62" spans="1:8" ht="7.5" customHeight="1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5.25" customHeight="1">
      <c r="A77"/>
      <c r="B77"/>
      <c r="C77"/>
      <c r="D77"/>
      <c r="E77"/>
      <c r="F77"/>
      <c r="G77"/>
      <c r="H77"/>
    </row>
    <row r="78" spans="1:8" ht="12.75">
      <c r="A78"/>
      <c r="B78"/>
      <c r="C78"/>
      <c r="D78"/>
      <c r="E78"/>
      <c r="F78"/>
      <c r="G78"/>
      <c r="H78"/>
    </row>
    <row r="79" spans="1:8" ht="12.75">
      <c r="A79"/>
      <c r="B79"/>
      <c r="C79"/>
      <c r="D79"/>
      <c r="E79"/>
      <c r="F79"/>
      <c r="G79"/>
      <c r="H79"/>
    </row>
    <row r="80" spans="1:8" ht="12.75">
      <c r="A80"/>
      <c r="B80"/>
      <c r="C80"/>
      <c r="D80"/>
      <c r="E80"/>
      <c r="F80"/>
      <c r="G80"/>
      <c r="H80"/>
    </row>
    <row r="81" spans="1:8" ht="12.75">
      <c r="A81"/>
      <c r="B81"/>
      <c r="C81"/>
      <c r="D81"/>
      <c r="E81"/>
      <c r="F81"/>
      <c r="G81"/>
      <c r="H81"/>
    </row>
    <row r="82" spans="1:8" ht="12.75">
      <c r="A82"/>
      <c r="B82"/>
      <c r="C82"/>
      <c r="D82"/>
      <c r="E82"/>
      <c r="F82"/>
      <c r="G82"/>
      <c r="H82"/>
    </row>
    <row r="83" spans="1:8" ht="12.75">
      <c r="A83"/>
      <c r="B83"/>
      <c r="C83"/>
      <c r="D83"/>
      <c r="E83"/>
      <c r="F83"/>
      <c r="G83"/>
      <c r="H83"/>
    </row>
    <row r="84" spans="1:8" ht="12.75">
      <c r="A84"/>
      <c r="B84"/>
      <c r="C84"/>
      <c r="D84"/>
      <c r="E84"/>
      <c r="F84"/>
      <c r="G84"/>
      <c r="H84"/>
    </row>
    <row r="85" spans="1:8" ht="12.75">
      <c r="A85"/>
      <c r="B85"/>
      <c r="C85"/>
      <c r="D85"/>
      <c r="E85"/>
      <c r="F85"/>
      <c r="G85"/>
      <c r="H85"/>
    </row>
    <row r="86" spans="1:8" ht="12.75">
      <c r="A86"/>
      <c r="B86"/>
      <c r="C86"/>
      <c r="D86"/>
      <c r="E86"/>
      <c r="F86"/>
      <c r="G86"/>
      <c r="H86"/>
    </row>
    <row r="87" spans="1:8" ht="12.75">
      <c r="A87"/>
      <c r="B87"/>
      <c r="C87"/>
      <c r="D87"/>
      <c r="E87"/>
      <c r="F87"/>
      <c r="G87"/>
      <c r="H87"/>
    </row>
    <row r="88" spans="1:8" ht="12.75">
      <c r="A88"/>
      <c r="B88"/>
      <c r="C88"/>
      <c r="D88"/>
      <c r="E88"/>
      <c r="F88"/>
      <c r="G88"/>
      <c r="H88"/>
    </row>
    <row r="89" spans="1:8" ht="12.75">
      <c r="A89"/>
      <c r="B89"/>
      <c r="C89"/>
      <c r="D89"/>
      <c r="E89"/>
      <c r="F89"/>
      <c r="G89"/>
      <c r="H89"/>
    </row>
    <row r="90" spans="1:8" ht="12.75">
      <c r="A90"/>
      <c r="B90"/>
      <c r="C90"/>
      <c r="D90"/>
      <c r="E90"/>
      <c r="F90"/>
      <c r="G90"/>
      <c r="H90"/>
    </row>
    <row r="91" spans="1:8" ht="12.75">
      <c r="A91"/>
      <c r="B91"/>
      <c r="C91"/>
      <c r="D91"/>
      <c r="E91"/>
      <c r="F91"/>
      <c r="G91"/>
      <c r="H91"/>
    </row>
    <row r="92" spans="1:8" ht="12.75">
      <c r="A92"/>
      <c r="B92"/>
      <c r="C92"/>
      <c r="D92"/>
      <c r="E92"/>
      <c r="F92"/>
      <c r="G92"/>
      <c r="H92"/>
    </row>
    <row r="93" spans="1:8" ht="12.75">
      <c r="A93"/>
      <c r="B93"/>
      <c r="C93"/>
      <c r="D93"/>
      <c r="E93"/>
      <c r="F93"/>
      <c r="G93"/>
      <c r="H93"/>
    </row>
    <row r="94" spans="1:8" ht="12.75">
      <c r="A94"/>
      <c r="B94"/>
      <c r="C94"/>
      <c r="D94"/>
      <c r="E94"/>
      <c r="F94"/>
      <c r="G94"/>
      <c r="H94"/>
    </row>
    <row r="95" spans="1:8" ht="12.75">
      <c r="A95"/>
      <c r="B95"/>
      <c r="C95"/>
      <c r="D95"/>
      <c r="E95"/>
      <c r="F95"/>
      <c r="G95"/>
      <c r="H95"/>
    </row>
    <row r="96" spans="1:8" ht="12.75">
      <c r="A96"/>
      <c r="B96"/>
      <c r="C96"/>
      <c r="D96"/>
      <c r="E96"/>
      <c r="F96"/>
      <c r="G96"/>
      <c r="H96"/>
    </row>
    <row r="97" spans="1:8" ht="12.75">
      <c r="A97"/>
      <c r="B97"/>
      <c r="C97"/>
      <c r="D97"/>
      <c r="E97"/>
      <c r="F97"/>
      <c r="G97"/>
      <c r="H97"/>
    </row>
    <row r="98" spans="1:8" ht="12.75">
      <c r="A98"/>
      <c r="B98"/>
      <c r="C98"/>
      <c r="D98"/>
      <c r="E98"/>
      <c r="F98"/>
      <c r="G98"/>
      <c r="H98"/>
    </row>
    <row r="99" spans="1:8" ht="12.75">
      <c r="A99"/>
      <c r="B99"/>
      <c r="C99"/>
      <c r="D99"/>
      <c r="E99"/>
      <c r="F99"/>
      <c r="G99"/>
      <c r="H99"/>
    </row>
    <row r="100" spans="1:8" ht="12.75">
      <c r="A100"/>
      <c r="B100"/>
      <c r="C100"/>
      <c r="D100"/>
      <c r="E100"/>
      <c r="F100"/>
      <c r="G100"/>
      <c r="H100"/>
    </row>
    <row r="101" spans="1:8" ht="12.75">
      <c r="A101"/>
      <c r="B101"/>
      <c r="C101"/>
      <c r="D101"/>
      <c r="E101"/>
      <c r="F101"/>
      <c r="G101"/>
      <c r="H101"/>
    </row>
    <row r="102" spans="1:8" ht="12.75">
      <c r="A102"/>
      <c r="B102"/>
      <c r="C102"/>
      <c r="D102"/>
      <c r="E102"/>
      <c r="F102"/>
      <c r="G102"/>
      <c r="H102"/>
    </row>
    <row r="103" spans="1:8" ht="12.75">
      <c r="A103"/>
      <c r="B103"/>
      <c r="C103"/>
      <c r="D103"/>
      <c r="E103"/>
      <c r="F103"/>
      <c r="G103"/>
      <c r="H103"/>
    </row>
    <row r="104" spans="1:8" ht="12.75">
      <c r="A104"/>
      <c r="B104"/>
      <c r="C104"/>
      <c r="D104"/>
      <c r="E104"/>
      <c r="F104"/>
      <c r="G104"/>
      <c r="H104"/>
    </row>
    <row r="105" spans="1:8" ht="12.75">
      <c r="A105"/>
      <c r="B105"/>
      <c r="C105"/>
      <c r="D105"/>
      <c r="E105"/>
      <c r="F105"/>
      <c r="G105"/>
      <c r="H105"/>
    </row>
    <row r="106" spans="1:8" ht="12.75">
      <c r="A106"/>
      <c r="B106"/>
      <c r="C106"/>
      <c r="D106"/>
      <c r="E106"/>
      <c r="F106"/>
      <c r="G106"/>
      <c r="H106"/>
    </row>
    <row r="107" spans="1:8" ht="12.75">
      <c r="A107"/>
      <c r="B107"/>
      <c r="C107"/>
      <c r="D107"/>
      <c r="E107"/>
      <c r="F107"/>
      <c r="G107"/>
      <c r="H107"/>
    </row>
    <row r="108" spans="1:8" ht="12.75">
      <c r="A108"/>
      <c r="B108"/>
      <c r="C108"/>
      <c r="D108"/>
      <c r="E108"/>
      <c r="F108"/>
      <c r="G108"/>
      <c r="H108"/>
    </row>
    <row r="109" spans="1:8" ht="12.75">
      <c r="A109"/>
      <c r="B109"/>
      <c r="C109"/>
      <c r="D109"/>
      <c r="E109"/>
      <c r="F109"/>
      <c r="G109"/>
      <c r="H109"/>
    </row>
    <row r="110" spans="1:8" ht="12.75">
      <c r="A110"/>
      <c r="B110"/>
      <c r="C110"/>
      <c r="D110"/>
      <c r="E110"/>
      <c r="F110"/>
      <c r="G110"/>
      <c r="H110"/>
    </row>
    <row r="111" spans="1:8" ht="12.75">
      <c r="A111"/>
      <c r="B111"/>
      <c r="C111"/>
      <c r="D111"/>
      <c r="E111"/>
      <c r="F111"/>
      <c r="G111"/>
      <c r="H111"/>
    </row>
    <row r="112" spans="1:8" ht="12.75">
      <c r="A112"/>
      <c r="B112"/>
      <c r="C112"/>
      <c r="D112"/>
      <c r="E112"/>
      <c r="F112"/>
      <c r="G112"/>
      <c r="H112"/>
    </row>
    <row r="113" spans="1:8" ht="12.75">
      <c r="A113"/>
      <c r="B113"/>
      <c r="C113"/>
      <c r="D113"/>
      <c r="E113"/>
      <c r="F113"/>
      <c r="G113"/>
      <c r="H113"/>
    </row>
    <row r="114" spans="1:8" ht="12.75">
      <c r="A114"/>
      <c r="B114"/>
      <c r="C114"/>
      <c r="D114"/>
      <c r="E114"/>
      <c r="F114"/>
      <c r="G114"/>
      <c r="H114"/>
    </row>
    <row r="115" spans="1:8" ht="12.75">
      <c r="A115"/>
      <c r="B115"/>
      <c r="C115"/>
      <c r="D115"/>
      <c r="E115"/>
      <c r="F115"/>
      <c r="G115"/>
      <c r="H115"/>
    </row>
    <row r="116" spans="1:8" ht="12.75">
      <c r="A116"/>
      <c r="B116"/>
      <c r="C116"/>
      <c r="D116"/>
      <c r="E116"/>
      <c r="F116"/>
      <c r="G116"/>
      <c r="H116"/>
    </row>
    <row r="117" spans="1:8" ht="12.75">
      <c r="A117"/>
      <c r="B117"/>
      <c r="C117"/>
      <c r="D117"/>
      <c r="E117"/>
      <c r="F117"/>
      <c r="G117"/>
      <c r="H117"/>
    </row>
    <row r="118" spans="1:8" ht="12.75">
      <c r="A118"/>
      <c r="B118"/>
      <c r="C118"/>
      <c r="D118"/>
      <c r="E118"/>
      <c r="F118"/>
      <c r="G118"/>
      <c r="H118"/>
    </row>
    <row r="119" spans="1:8" ht="12.75">
      <c r="A119"/>
      <c r="B119"/>
      <c r="C119"/>
      <c r="D119"/>
      <c r="E119"/>
      <c r="F119"/>
      <c r="G119"/>
      <c r="H119"/>
    </row>
    <row r="120" spans="1:8" ht="12.75">
      <c r="A120"/>
      <c r="B120"/>
      <c r="C120"/>
      <c r="D120"/>
      <c r="E120"/>
      <c r="F120"/>
      <c r="G120"/>
      <c r="H120"/>
    </row>
    <row r="121" spans="1:8" s="178" customFormat="1" ht="14.25">
      <c r="A121"/>
      <c r="B121"/>
      <c r="C121"/>
      <c r="D121"/>
      <c r="E121"/>
      <c r="F121"/>
      <c r="G121"/>
      <c r="H121"/>
    </row>
    <row r="122" spans="1:8" ht="6" customHeight="1">
      <c r="A122"/>
      <c r="B122"/>
      <c r="C122"/>
      <c r="D122"/>
      <c r="E122"/>
      <c r="F122"/>
      <c r="G122"/>
      <c r="H122"/>
    </row>
    <row r="123" spans="1:8" ht="12.75">
      <c r="A123"/>
      <c r="B123"/>
      <c r="C123"/>
      <c r="D123"/>
      <c r="E123"/>
      <c r="F123"/>
      <c r="G123"/>
      <c r="H123"/>
    </row>
    <row r="124" spans="1:8" ht="12.75">
      <c r="A124"/>
      <c r="B124"/>
      <c r="C124"/>
      <c r="D124"/>
      <c r="E124"/>
      <c r="F124"/>
      <c r="G124"/>
      <c r="H124"/>
    </row>
    <row r="125" spans="1:8" ht="12.75">
      <c r="A125"/>
      <c r="B125"/>
      <c r="C125"/>
      <c r="D125"/>
      <c r="E125"/>
      <c r="F125"/>
      <c r="G125"/>
      <c r="H125"/>
    </row>
    <row r="126" spans="1:8" ht="12.75">
      <c r="A126"/>
      <c r="B126"/>
      <c r="C126"/>
      <c r="D126"/>
      <c r="E126"/>
      <c r="F126"/>
      <c r="G126"/>
      <c r="H126"/>
    </row>
    <row r="127" spans="1:8" ht="12.75">
      <c r="A127"/>
      <c r="B127"/>
      <c r="C127"/>
      <c r="D127"/>
      <c r="E127"/>
      <c r="F127"/>
      <c r="G127"/>
      <c r="H127"/>
    </row>
    <row r="128" spans="1:8" ht="12.75">
      <c r="A128"/>
      <c r="B128"/>
      <c r="C128"/>
      <c r="D128"/>
      <c r="E128"/>
      <c r="F128"/>
      <c r="G128"/>
      <c r="H128"/>
    </row>
    <row r="129" spans="1:8" ht="12.75">
      <c r="A129"/>
      <c r="B129"/>
      <c r="C129"/>
      <c r="D129"/>
      <c r="E129"/>
      <c r="F129"/>
      <c r="G129"/>
      <c r="H129"/>
    </row>
    <row r="130" spans="1:8" ht="12.75">
      <c r="A130"/>
      <c r="B130"/>
      <c r="C130"/>
      <c r="D130"/>
      <c r="E130"/>
      <c r="F130"/>
      <c r="G130"/>
      <c r="H130"/>
    </row>
    <row r="131" spans="1:8" ht="12.75">
      <c r="A131"/>
      <c r="B131"/>
      <c r="C131"/>
      <c r="D131"/>
      <c r="E131"/>
      <c r="F131"/>
      <c r="G131"/>
      <c r="H131"/>
    </row>
    <row r="132" spans="1:8" ht="12.75">
      <c r="A132"/>
      <c r="B132"/>
      <c r="C132"/>
      <c r="D132"/>
      <c r="E132"/>
      <c r="F132"/>
      <c r="G132"/>
      <c r="H132"/>
    </row>
    <row r="133" spans="1:8" ht="12.75">
      <c r="A133"/>
      <c r="B133"/>
      <c r="C133"/>
      <c r="D133"/>
      <c r="E133"/>
      <c r="F133"/>
      <c r="G133"/>
      <c r="H133"/>
    </row>
    <row r="134" spans="1:8" ht="12.75">
      <c r="A134"/>
      <c r="B134"/>
      <c r="C134"/>
      <c r="D134"/>
      <c r="E134"/>
      <c r="F134"/>
      <c r="G134"/>
      <c r="H134"/>
    </row>
    <row r="135" spans="1:8" ht="12.75">
      <c r="A135"/>
      <c r="B135"/>
      <c r="C135"/>
      <c r="D135"/>
      <c r="E135"/>
      <c r="F135"/>
      <c r="G135"/>
      <c r="H135"/>
    </row>
    <row r="136" spans="1:8" ht="12.75">
      <c r="A136"/>
      <c r="B136"/>
      <c r="C136"/>
      <c r="D136"/>
      <c r="E136"/>
      <c r="F136"/>
      <c r="G136"/>
      <c r="H136"/>
    </row>
    <row r="137" spans="1:8" ht="12.75">
      <c r="A137"/>
      <c r="B137"/>
      <c r="C137"/>
      <c r="D137"/>
      <c r="E137"/>
      <c r="F137"/>
      <c r="G137"/>
      <c r="H137"/>
    </row>
    <row r="138" spans="1:8" ht="12.75">
      <c r="A138"/>
      <c r="B138"/>
      <c r="C138"/>
      <c r="D138"/>
      <c r="E138"/>
      <c r="F138"/>
      <c r="G138"/>
      <c r="H138"/>
    </row>
    <row r="139" spans="1:8" s="178" customFormat="1" ht="14.25">
      <c r="A139"/>
      <c r="B139"/>
      <c r="C139"/>
      <c r="D139"/>
      <c r="E139"/>
      <c r="F139"/>
      <c r="G139"/>
      <c r="H139"/>
    </row>
    <row r="140" spans="1:8" ht="4.5" customHeight="1">
      <c r="A140"/>
      <c r="B140"/>
      <c r="C140"/>
      <c r="D140"/>
      <c r="E140"/>
      <c r="F140"/>
      <c r="G140"/>
      <c r="H140"/>
    </row>
    <row r="141" spans="1:8" ht="12.75">
      <c r="A141"/>
      <c r="B141"/>
      <c r="C141"/>
      <c r="D141"/>
      <c r="E141"/>
      <c r="F141"/>
      <c r="G141"/>
      <c r="H141"/>
    </row>
    <row r="142" spans="1:8" ht="12.75">
      <c r="A142"/>
      <c r="B142"/>
      <c r="C142"/>
      <c r="D142"/>
      <c r="E142"/>
      <c r="F142"/>
      <c r="G142"/>
      <c r="H142"/>
    </row>
    <row r="143" spans="1:8" ht="12.75">
      <c r="A143"/>
      <c r="B143"/>
      <c r="C143"/>
      <c r="D143"/>
      <c r="E143"/>
      <c r="F143"/>
      <c r="G143"/>
      <c r="H143"/>
    </row>
    <row r="144" spans="1:8" ht="12.75">
      <c r="A144"/>
      <c r="B144"/>
      <c r="C144"/>
      <c r="D144"/>
      <c r="E144"/>
      <c r="F144"/>
      <c r="G144"/>
      <c r="H144"/>
    </row>
    <row r="145" spans="1:8" ht="12.75">
      <c r="A145"/>
      <c r="B145"/>
      <c r="C145"/>
      <c r="D145"/>
      <c r="E145"/>
      <c r="F145"/>
      <c r="G145"/>
      <c r="H145"/>
    </row>
    <row r="146" spans="1:8" ht="12.75">
      <c r="A146"/>
      <c r="B146"/>
      <c r="C146"/>
      <c r="D146"/>
      <c r="E146"/>
      <c r="F146"/>
      <c r="G146"/>
      <c r="H146"/>
    </row>
    <row r="147" spans="1:8" ht="12.75">
      <c r="A147"/>
      <c r="B147"/>
      <c r="C147"/>
      <c r="D147"/>
      <c r="E147"/>
      <c r="F147"/>
      <c r="G147"/>
      <c r="H147"/>
    </row>
    <row r="148" spans="1:8" ht="12.75">
      <c r="A148"/>
      <c r="B148"/>
      <c r="C148"/>
      <c r="D148"/>
      <c r="E148"/>
      <c r="F148"/>
      <c r="G148"/>
      <c r="H148"/>
    </row>
    <row r="149" spans="1:8" ht="12.75">
      <c r="A149"/>
      <c r="B149"/>
      <c r="C149"/>
      <c r="D149"/>
      <c r="E149"/>
      <c r="F149"/>
      <c r="G149"/>
      <c r="H149"/>
    </row>
    <row r="150" spans="1:8" ht="12.75">
      <c r="A150"/>
      <c r="B150"/>
      <c r="C150"/>
      <c r="D150"/>
      <c r="E150"/>
      <c r="F150"/>
      <c r="G150"/>
      <c r="H150"/>
    </row>
    <row r="151" spans="1:8" ht="12.75">
      <c r="A151"/>
      <c r="B151"/>
      <c r="C151"/>
      <c r="D151"/>
      <c r="E151"/>
      <c r="F151"/>
      <c r="G151"/>
      <c r="H151"/>
    </row>
    <row r="152" spans="1:8" ht="12.75">
      <c r="A152"/>
      <c r="B152"/>
      <c r="C152"/>
      <c r="D152"/>
      <c r="E152"/>
      <c r="F152"/>
      <c r="G152"/>
      <c r="H152"/>
    </row>
    <row r="153" spans="1:8" ht="12.75">
      <c r="A153"/>
      <c r="B153"/>
      <c r="C153"/>
      <c r="D153"/>
      <c r="E153"/>
      <c r="F153"/>
      <c r="G153"/>
      <c r="H153"/>
    </row>
    <row r="154" spans="1:8" ht="12.75">
      <c r="A154"/>
      <c r="B154"/>
      <c r="C154"/>
      <c r="D154"/>
      <c r="E154"/>
      <c r="F154"/>
      <c r="G154"/>
      <c r="H154"/>
    </row>
    <row r="155" spans="1:8" ht="12.75">
      <c r="A155"/>
      <c r="B155"/>
      <c r="C155"/>
      <c r="D155"/>
      <c r="E155"/>
      <c r="F155"/>
      <c r="G155"/>
      <c r="H155"/>
    </row>
    <row r="156" spans="1:8" ht="12.75">
      <c r="A156"/>
      <c r="B156"/>
      <c r="C156"/>
      <c r="D156"/>
      <c r="E156"/>
      <c r="F156"/>
      <c r="G156"/>
      <c r="H156"/>
    </row>
    <row r="157" spans="1:8" s="178" customFormat="1" ht="14.25">
      <c r="A157"/>
      <c r="B157"/>
      <c r="C157"/>
      <c r="D157"/>
      <c r="E157"/>
      <c r="F157"/>
      <c r="G157"/>
      <c r="H157"/>
    </row>
    <row r="158" spans="1:8" ht="5.25" customHeight="1">
      <c r="A158"/>
      <c r="B158"/>
      <c r="C158"/>
      <c r="D158"/>
      <c r="E158"/>
      <c r="F158"/>
      <c r="G158"/>
      <c r="H158"/>
    </row>
    <row r="159" spans="1:8" ht="12.75">
      <c r="A159"/>
      <c r="B159"/>
      <c r="C159"/>
      <c r="D159"/>
      <c r="E159"/>
      <c r="F159"/>
      <c r="G159"/>
      <c r="H159"/>
    </row>
    <row r="160" spans="1:8" ht="12.75">
      <c r="A160"/>
      <c r="B160"/>
      <c r="C160"/>
      <c r="D160"/>
      <c r="E160"/>
      <c r="F160"/>
      <c r="G160"/>
      <c r="H160"/>
    </row>
    <row r="161" spans="1:8" ht="12.75">
      <c r="A161"/>
      <c r="B161"/>
      <c r="C161"/>
      <c r="D161"/>
      <c r="E161"/>
      <c r="F161"/>
      <c r="G161"/>
      <c r="H161"/>
    </row>
    <row r="162" spans="1:8" ht="12.75">
      <c r="A162"/>
      <c r="B162"/>
      <c r="C162"/>
      <c r="D162"/>
      <c r="E162"/>
      <c r="F162"/>
      <c r="G162"/>
      <c r="H162"/>
    </row>
    <row r="163" spans="1:8" ht="12.75">
      <c r="A163"/>
      <c r="B163"/>
      <c r="C163"/>
      <c r="D163"/>
      <c r="E163"/>
      <c r="F163"/>
      <c r="G163"/>
      <c r="H163"/>
    </row>
    <row r="164" spans="1:8" ht="12.75">
      <c r="A164"/>
      <c r="B164"/>
      <c r="C164"/>
      <c r="D164"/>
      <c r="E164"/>
      <c r="F164"/>
      <c r="G164"/>
      <c r="H164"/>
    </row>
    <row r="165" spans="1:8" ht="12.75">
      <c r="A165"/>
      <c r="B165"/>
      <c r="C165"/>
      <c r="D165"/>
      <c r="E165"/>
      <c r="F165"/>
      <c r="G165"/>
      <c r="H165"/>
    </row>
    <row r="166" spans="1:8" ht="12.75">
      <c r="A166"/>
      <c r="B166"/>
      <c r="C166"/>
      <c r="D166"/>
      <c r="E166"/>
      <c r="F166"/>
      <c r="G166"/>
      <c r="H166"/>
    </row>
    <row r="167" spans="1:8" ht="12.75">
      <c r="A167"/>
      <c r="B167"/>
      <c r="C167"/>
      <c r="D167"/>
      <c r="E167"/>
      <c r="F167"/>
      <c r="G167"/>
      <c r="H167"/>
    </row>
    <row r="168" spans="1:8" ht="12.75">
      <c r="A168"/>
      <c r="B168"/>
      <c r="C168"/>
      <c r="D168"/>
      <c r="E168"/>
      <c r="F168"/>
      <c r="G168"/>
      <c r="H168"/>
    </row>
    <row r="169" spans="1:8" ht="12.75">
      <c r="A169"/>
      <c r="B169"/>
      <c r="C169"/>
      <c r="D169"/>
      <c r="E169"/>
      <c r="F169"/>
      <c r="G169"/>
      <c r="H169"/>
    </row>
    <row r="170" spans="1:8" ht="12.75">
      <c r="A170"/>
      <c r="B170"/>
      <c r="C170"/>
      <c r="D170"/>
      <c r="E170"/>
      <c r="F170"/>
      <c r="G170"/>
      <c r="H170"/>
    </row>
    <row r="171" spans="1:8" ht="12.75">
      <c r="A171"/>
      <c r="B171"/>
      <c r="C171"/>
      <c r="D171"/>
      <c r="E171"/>
      <c r="F171"/>
      <c r="G171"/>
      <c r="H171"/>
    </row>
    <row r="172" spans="1:8" ht="12.75">
      <c r="A172"/>
      <c r="B172"/>
      <c r="C172"/>
      <c r="D172"/>
      <c r="E172"/>
      <c r="F172"/>
      <c r="G172"/>
      <c r="H172"/>
    </row>
    <row r="173" spans="1:8" ht="12.75">
      <c r="A173"/>
      <c r="B173"/>
      <c r="C173"/>
      <c r="D173"/>
      <c r="E173"/>
      <c r="F173"/>
      <c r="G173"/>
      <c r="H173"/>
    </row>
    <row r="174" spans="1:8" ht="12.75">
      <c r="A174"/>
      <c r="B174"/>
      <c r="C174"/>
      <c r="D174"/>
      <c r="E174"/>
      <c r="F174"/>
      <c r="G174"/>
      <c r="H174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2010-10-20T14:39:15Z</cp:lastPrinted>
  <dcterms:created xsi:type="dcterms:W3CDTF">2010-10-14T10:48:18Z</dcterms:created>
  <dcterms:modified xsi:type="dcterms:W3CDTF">2010-10-21T12:25:57Z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1672178008</vt:i4>
  </property>
  <property fmtid="{D5CDD505-2E9C-101B-9397-08002B2CF9AE}" pid="4" name="_EmailSubje">
    <vt:lpwstr>CTP2010 - Résultats complets et détaillé: Tableau général des données</vt:lpwstr>
  </property>
  <property fmtid="{D5CDD505-2E9C-101B-9397-08002B2CF9AE}" pid="5" name="_AuthorEma">
    <vt:lpwstr>jean-marc.moulinet@pm.gouv.fr</vt:lpwstr>
  </property>
  <property fmtid="{D5CDD505-2E9C-101B-9397-08002B2CF9AE}" pid="6" name="_AuthorEmailDisplayNa">
    <vt:lpwstr>MOULINET Jean-marc</vt:lpwstr>
  </property>
</Properties>
</file>